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chemel\Downloads\"/>
    </mc:Choice>
  </mc:AlternateContent>
  <xr:revisionPtr revIDLastSave="0" documentId="13_ncr:1_{5B832E2B-7598-432C-A457-D8D88C4A3E53}" xr6:coauthVersionLast="47" xr6:coauthVersionMax="47" xr10:uidLastSave="{00000000-0000-0000-0000-000000000000}"/>
  <bookViews>
    <workbookView xWindow="-98" yWindow="-98" windowWidth="21795" windowHeight="12975" xr2:uid="{B3BCCA3E-22B9-42B4-88BB-37FEE77B3860}"/>
  </bookViews>
  <sheets>
    <sheet name="LV Testung" sheetId="7" r:id="rId1"/>
    <sheet name="Ergebnisse" sheetId="10" r:id="rId2"/>
    <sheet name="Altersklasse" sheetId="8" r:id="rId3"/>
    <sheet name="Normwert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7" l="1"/>
  <c r="AE2" i="7"/>
  <c r="AD3" i="7" l="1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E3" i="7"/>
  <c r="AE4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D2" i="7"/>
  <c r="I9" i="7"/>
  <c r="I8" i="7"/>
  <c r="I7" i="7"/>
  <c r="J7" i="7" s="1"/>
  <c r="I6" i="7"/>
  <c r="I5" i="7"/>
  <c r="J5" i="7" s="1"/>
  <c r="I14" i="7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I59" i="7"/>
  <c r="J59" i="7" s="1"/>
  <c r="I60" i="7"/>
  <c r="J60" i="7" s="1"/>
  <c r="I61" i="7"/>
  <c r="J61" i="7" s="1"/>
  <c r="I62" i="7"/>
  <c r="J62" i="7" s="1"/>
  <c r="I63" i="7"/>
  <c r="J63" i="7" s="1"/>
  <c r="I64" i="7"/>
  <c r="J64" i="7" s="1"/>
  <c r="I65" i="7"/>
  <c r="J65" i="7" s="1"/>
  <c r="I66" i="7"/>
  <c r="J66" i="7" s="1"/>
  <c r="I67" i="7"/>
  <c r="J67" i="7" s="1"/>
  <c r="I68" i="7"/>
  <c r="J68" i="7" s="1"/>
  <c r="I69" i="7"/>
  <c r="J69" i="7" s="1"/>
  <c r="I70" i="7"/>
  <c r="J70" i="7" s="1"/>
  <c r="I71" i="7"/>
  <c r="J71" i="7" s="1"/>
  <c r="I72" i="7"/>
  <c r="J72" i="7" s="1"/>
  <c r="I73" i="7"/>
  <c r="J73" i="7" s="1"/>
  <c r="I74" i="7"/>
  <c r="J74" i="7" s="1"/>
  <c r="I75" i="7"/>
  <c r="J75" i="7" s="1"/>
  <c r="I76" i="7"/>
  <c r="J76" i="7" s="1"/>
  <c r="I77" i="7"/>
  <c r="J77" i="7" s="1"/>
  <c r="I78" i="7"/>
  <c r="J78" i="7" s="1"/>
  <c r="I79" i="7"/>
  <c r="J79" i="7" s="1"/>
  <c r="I80" i="7"/>
  <c r="I81" i="7"/>
  <c r="J81" i="7" s="1"/>
  <c r="I82" i="7"/>
  <c r="J82" i="7" s="1"/>
  <c r="I83" i="7"/>
  <c r="J83" i="7" s="1"/>
  <c r="I84" i="7"/>
  <c r="J84" i="7" s="1"/>
  <c r="I85" i="7"/>
  <c r="J85" i="7" s="1"/>
  <c r="I86" i="7"/>
  <c r="J86" i="7" s="1"/>
  <c r="I87" i="7"/>
  <c r="J87" i="7" s="1"/>
  <c r="I88" i="7"/>
  <c r="J88" i="7" s="1"/>
  <c r="I89" i="7"/>
  <c r="J89" i="7" s="1"/>
  <c r="I90" i="7"/>
  <c r="J90" i="7" s="1"/>
  <c r="I91" i="7"/>
  <c r="J91" i="7" s="1"/>
  <c r="I92" i="7"/>
  <c r="J92" i="7" s="1"/>
  <c r="I93" i="7"/>
  <c r="J93" i="7" s="1"/>
  <c r="I94" i="7"/>
  <c r="J94" i="7" s="1"/>
  <c r="I95" i="7"/>
  <c r="J95" i="7" s="1"/>
  <c r="I96" i="7"/>
  <c r="J96" i="7" s="1"/>
  <c r="I97" i="7"/>
  <c r="J97" i="7" s="1"/>
  <c r="I98" i="7"/>
  <c r="J98" i="7" s="1"/>
  <c r="I99" i="7"/>
  <c r="J99" i="7" s="1"/>
  <c r="I100" i="7"/>
  <c r="J100" i="7" s="1"/>
  <c r="I101" i="7"/>
  <c r="J101" i="7" s="1"/>
  <c r="I3" i="7"/>
  <c r="J3" i="7" s="1"/>
  <c r="I4" i="7"/>
  <c r="J4" i="7" s="1"/>
  <c r="I10" i="7"/>
  <c r="I11" i="7"/>
  <c r="I12" i="7"/>
  <c r="I13" i="7"/>
  <c r="J6" i="7"/>
  <c r="J8" i="7"/>
  <c r="J9" i="7"/>
  <c r="J10" i="7"/>
  <c r="J11" i="7"/>
  <c r="J12" i="7"/>
  <c r="J13" i="7"/>
  <c r="J14" i="7"/>
  <c r="J36" i="7"/>
  <c r="J58" i="7"/>
  <c r="J80" i="7"/>
  <c r="K101" i="7"/>
  <c r="AF101" i="7"/>
  <c r="L101" i="7" s="1"/>
  <c r="M101" i="7" s="1"/>
  <c r="AJ101" i="7"/>
  <c r="AK101" i="7" s="1"/>
  <c r="AL101" i="7" s="1"/>
  <c r="AQ101" i="7"/>
  <c r="AR101" i="7" s="1"/>
  <c r="AS101" i="7" s="1"/>
  <c r="AX101" i="7"/>
  <c r="AY101" i="7" s="1"/>
  <c r="BD101" i="7"/>
  <c r="BE101" i="7" s="1"/>
  <c r="BJ101" i="7"/>
  <c r="BK101" i="7" s="1"/>
  <c r="BQ101" i="7"/>
  <c r="BR101" i="7"/>
  <c r="F101" i="10"/>
  <c r="F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E101" i="10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L101" i="10" l="1"/>
  <c r="AT101" i="7"/>
  <c r="AM101" i="7"/>
  <c r="BF101" i="7"/>
  <c r="BL101" i="7"/>
  <c r="BS101" i="7"/>
  <c r="BT101" i="7" s="1"/>
  <c r="N101" i="7"/>
  <c r="O101" i="7" s="1"/>
  <c r="AZ101" i="7"/>
  <c r="P101" i="7"/>
  <c r="Q101" i="7" s="1"/>
  <c r="K100" i="7"/>
  <c r="AJ100" i="7"/>
  <c r="AK100" i="7" s="1"/>
  <c r="AL100" i="7" s="1"/>
  <c r="AQ100" i="7"/>
  <c r="AR100" i="7" s="1"/>
  <c r="AS100" i="7" s="1"/>
  <c r="AX100" i="7"/>
  <c r="AY100" i="7" s="1"/>
  <c r="BD100" i="7"/>
  <c r="BE100" i="7" s="1"/>
  <c r="BJ100" i="7"/>
  <c r="BK100" i="7" s="1"/>
  <c r="BQ100" i="7"/>
  <c r="BR100" i="7"/>
  <c r="A31" i="10"/>
  <c r="B31" i="10"/>
  <c r="C31" i="10"/>
  <c r="D31" i="10"/>
  <c r="A32" i="10"/>
  <c r="B32" i="10"/>
  <c r="C32" i="10"/>
  <c r="D32" i="10"/>
  <c r="A33" i="10"/>
  <c r="B33" i="10"/>
  <c r="C33" i="10"/>
  <c r="D33" i="10"/>
  <c r="A34" i="10"/>
  <c r="B34" i="10"/>
  <c r="C34" i="10"/>
  <c r="D34" i="10"/>
  <c r="A35" i="10"/>
  <c r="B35" i="10"/>
  <c r="C35" i="10"/>
  <c r="D35" i="10"/>
  <c r="A36" i="10"/>
  <c r="B36" i="10"/>
  <c r="C36" i="10"/>
  <c r="D36" i="10"/>
  <c r="A37" i="10"/>
  <c r="B37" i="10"/>
  <c r="C37" i="10"/>
  <c r="D37" i="10"/>
  <c r="A38" i="10"/>
  <c r="B38" i="10"/>
  <c r="C38" i="10"/>
  <c r="D38" i="10"/>
  <c r="A39" i="10"/>
  <c r="B39" i="10"/>
  <c r="C39" i="10"/>
  <c r="D39" i="10"/>
  <c r="A40" i="10"/>
  <c r="B40" i="10"/>
  <c r="C40" i="10"/>
  <c r="D40" i="10"/>
  <c r="A41" i="10"/>
  <c r="B41" i="10"/>
  <c r="C41" i="10"/>
  <c r="D41" i="10"/>
  <c r="A42" i="10"/>
  <c r="B42" i="10"/>
  <c r="C42" i="10"/>
  <c r="D42" i="10"/>
  <c r="A43" i="10"/>
  <c r="B43" i="10"/>
  <c r="C43" i="10"/>
  <c r="D43" i="10"/>
  <c r="A44" i="10"/>
  <c r="B44" i="10"/>
  <c r="C44" i="10"/>
  <c r="D44" i="10"/>
  <c r="A45" i="10"/>
  <c r="B45" i="10"/>
  <c r="C45" i="10"/>
  <c r="D45" i="10"/>
  <c r="A46" i="10"/>
  <c r="B46" i="10"/>
  <c r="C46" i="10"/>
  <c r="D46" i="10"/>
  <c r="A47" i="10"/>
  <c r="B47" i="10"/>
  <c r="C47" i="10"/>
  <c r="D47" i="10"/>
  <c r="A48" i="10"/>
  <c r="B48" i="10"/>
  <c r="C48" i="10"/>
  <c r="D48" i="10"/>
  <c r="A49" i="10"/>
  <c r="B49" i="10"/>
  <c r="C49" i="10"/>
  <c r="D49" i="10"/>
  <c r="A50" i="10"/>
  <c r="B50" i="10"/>
  <c r="C50" i="10"/>
  <c r="D50" i="10"/>
  <c r="A51" i="10"/>
  <c r="B51" i="10"/>
  <c r="C51" i="10"/>
  <c r="D51" i="10"/>
  <c r="A52" i="10"/>
  <c r="B52" i="10"/>
  <c r="C52" i="10"/>
  <c r="D52" i="10"/>
  <c r="A53" i="10"/>
  <c r="B53" i="10"/>
  <c r="C53" i="10"/>
  <c r="D53" i="10"/>
  <c r="A54" i="10"/>
  <c r="B54" i="10"/>
  <c r="C54" i="10"/>
  <c r="D54" i="10"/>
  <c r="A55" i="10"/>
  <c r="B55" i="10"/>
  <c r="C55" i="10"/>
  <c r="D55" i="10"/>
  <c r="A56" i="10"/>
  <c r="B56" i="10"/>
  <c r="C56" i="10"/>
  <c r="D56" i="10"/>
  <c r="A57" i="10"/>
  <c r="B57" i="10"/>
  <c r="C57" i="10"/>
  <c r="D57" i="10"/>
  <c r="A58" i="10"/>
  <c r="B58" i="10"/>
  <c r="C58" i="10"/>
  <c r="D58" i="10"/>
  <c r="A59" i="10"/>
  <c r="B59" i="10"/>
  <c r="C59" i="10"/>
  <c r="D59" i="10"/>
  <c r="A60" i="10"/>
  <c r="B60" i="10"/>
  <c r="C60" i="10"/>
  <c r="D60" i="10"/>
  <c r="A61" i="10"/>
  <c r="B61" i="10"/>
  <c r="C61" i="10"/>
  <c r="D61" i="10"/>
  <c r="A62" i="10"/>
  <c r="B62" i="10"/>
  <c r="C62" i="10"/>
  <c r="D62" i="10"/>
  <c r="A63" i="10"/>
  <c r="B63" i="10"/>
  <c r="C63" i="10"/>
  <c r="D63" i="10"/>
  <c r="A64" i="10"/>
  <c r="B64" i="10"/>
  <c r="C64" i="10"/>
  <c r="D64" i="10"/>
  <c r="A65" i="10"/>
  <c r="B65" i="10"/>
  <c r="C65" i="10"/>
  <c r="D65" i="10"/>
  <c r="A66" i="10"/>
  <c r="B66" i="10"/>
  <c r="C66" i="10"/>
  <c r="D66" i="10"/>
  <c r="A67" i="10"/>
  <c r="B67" i="10"/>
  <c r="C67" i="10"/>
  <c r="D67" i="10"/>
  <c r="A68" i="10"/>
  <c r="B68" i="10"/>
  <c r="C68" i="10"/>
  <c r="D68" i="10"/>
  <c r="A69" i="10"/>
  <c r="B69" i="10"/>
  <c r="C69" i="10"/>
  <c r="D69" i="10"/>
  <c r="A70" i="10"/>
  <c r="B70" i="10"/>
  <c r="C70" i="10"/>
  <c r="D70" i="10"/>
  <c r="A71" i="10"/>
  <c r="B71" i="10"/>
  <c r="C71" i="10"/>
  <c r="D71" i="10"/>
  <c r="A72" i="10"/>
  <c r="B72" i="10"/>
  <c r="C72" i="10"/>
  <c r="D72" i="10"/>
  <c r="A73" i="10"/>
  <c r="B73" i="10"/>
  <c r="C73" i="10"/>
  <c r="D73" i="10"/>
  <c r="A74" i="10"/>
  <c r="B74" i="10"/>
  <c r="C74" i="10"/>
  <c r="D74" i="10"/>
  <c r="A75" i="10"/>
  <c r="B75" i="10"/>
  <c r="C75" i="10"/>
  <c r="D75" i="10"/>
  <c r="A76" i="10"/>
  <c r="B76" i="10"/>
  <c r="C76" i="10"/>
  <c r="D76" i="10"/>
  <c r="A77" i="10"/>
  <c r="B77" i="10"/>
  <c r="C77" i="10"/>
  <c r="D77" i="10"/>
  <c r="A78" i="10"/>
  <c r="B78" i="10"/>
  <c r="C78" i="10"/>
  <c r="D78" i="10"/>
  <c r="A79" i="10"/>
  <c r="B79" i="10"/>
  <c r="C79" i="10"/>
  <c r="D79" i="10"/>
  <c r="A80" i="10"/>
  <c r="B80" i="10"/>
  <c r="C80" i="10"/>
  <c r="D80" i="10"/>
  <c r="A81" i="10"/>
  <c r="B81" i="10"/>
  <c r="C81" i="10"/>
  <c r="D81" i="10"/>
  <c r="A82" i="10"/>
  <c r="B82" i="10"/>
  <c r="C82" i="10"/>
  <c r="D82" i="10"/>
  <c r="A83" i="10"/>
  <c r="B83" i="10"/>
  <c r="C83" i="10"/>
  <c r="D83" i="10"/>
  <c r="A84" i="10"/>
  <c r="B84" i="10"/>
  <c r="C84" i="10"/>
  <c r="D84" i="10"/>
  <c r="A85" i="10"/>
  <c r="B85" i="10"/>
  <c r="C85" i="10"/>
  <c r="D85" i="10"/>
  <c r="A86" i="10"/>
  <c r="B86" i="10"/>
  <c r="C86" i="10"/>
  <c r="D86" i="10"/>
  <c r="A87" i="10"/>
  <c r="B87" i="10"/>
  <c r="C87" i="10"/>
  <c r="D87" i="10"/>
  <c r="A88" i="10"/>
  <c r="B88" i="10"/>
  <c r="C88" i="10"/>
  <c r="D88" i="10"/>
  <c r="A89" i="10"/>
  <c r="B89" i="10"/>
  <c r="C89" i="10"/>
  <c r="D89" i="10"/>
  <c r="A90" i="10"/>
  <c r="B90" i="10"/>
  <c r="C90" i="10"/>
  <c r="D90" i="10"/>
  <c r="A91" i="10"/>
  <c r="B91" i="10"/>
  <c r="C91" i="10"/>
  <c r="D91" i="10"/>
  <c r="A92" i="10"/>
  <c r="B92" i="10"/>
  <c r="C92" i="10"/>
  <c r="D92" i="10"/>
  <c r="A93" i="10"/>
  <c r="B93" i="10"/>
  <c r="C93" i="10"/>
  <c r="D93" i="10"/>
  <c r="A94" i="10"/>
  <c r="B94" i="10"/>
  <c r="C94" i="10"/>
  <c r="D94" i="10"/>
  <c r="A95" i="10"/>
  <c r="B95" i="10"/>
  <c r="C95" i="10"/>
  <c r="D95" i="10"/>
  <c r="A96" i="10"/>
  <c r="B96" i="10"/>
  <c r="C96" i="10"/>
  <c r="D96" i="10"/>
  <c r="A97" i="10"/>
  <c r="B97" i="10"/>
  <c r="C97" i="10"/>
  <c r="D97" i="10"/>
  <c r="A98" i="10"/>
  <c r="B98" i="10"/>
  <c r="C98" i="10"/>
  <c r="D98" i="10"/>
  <c r="A99" i="10"/>
  <c r="B99" i="10"/>
  <c r="C99" i="10"/>
  <c r="D99" i="10"/>
  <c r="A100" i="10"/>
  <c r="B100" i="10"/>
  <c r="C100" i="10"/>
  <c r="D100" i="10"/>
  <c r="K99" i="7"/>
  <c r="AJ99" i="7"/>
  <c r="AK99" i="7" s="1"/>
  <c r="AL99" i="7" s="1"/>
  <c r="AQ99" i="7"/>
  <c r="AX99" i="7"/>
  <c r="AY99" i="7" s="1"/>
  <c r="BD99" i="7"/>
  <c r="BE99" i="7" s="1"/>
  <c r="BJ99" i="7"/>
  <c r="BK99" i="7" s="1"/>
  <c r="BQ99" i="7"/>
  <c r="BR99" i="7"/>
  <c r="K98" i="7"/>
  <c r="AJ98" i="7"/>
  <c r="AQ98" i="7"/>
  <c r="AR98" i="7" s="1"/>
  <c r="AS98" i="7" s="1"/>
  <c r="AX98" i="7"/>
  <c r="AY98" i="7" s="1"/>
  <c r="BD98" i="7"/>
  <c r="BE98" i="7" s="1"/>
  <c r="BJ98" i="7"/>
  <c r="BK98" i="7" s="1"/>
  <c r="BQ98" i="7"/>
  <c r="BR98" i="7"/>
  <c r="K97" i="7"/>
  <c r="AJ97" i="7"/>
  <c r="AQ97" i="7"/>
  <c r="AX97" i="7"/>
  <c r="AY97" i="7" s="1"/>
  <c r="BD97" i="7"/>
  <c r="BE97" i="7" s="1"/>
  <c r="BJ97" i="7"/>
  <c r="BK97" i="7" s="1"/>
  <c r="BQ97" i="7"/>
  <c r="BR97" i="7"/>
  <c r="K96" i="7"/>
  <c r="AJ96" i="7"/>
  <c r="AK96" i="7" s="1"/>
  <c r="AL96" i="7" s="1"/>
  <c r="AQ96" i="7"/>
  <c r="AX96" i="7"/>
  <c r="AY96" i="7" s="1"/>
  <c r="BD96" i="7"/>
  <c r="BE96" i="7" s="1"/>
  <c r="BJ96" i="7"/>
  <c r="BK96" i="7" s="1"/>
  <c r="BQ96" i="7"/>
  <c r="BR96" i="7"/>
  <c r="K95" i="7"/>
  <c r="AJ95" i="7"/>
  <c r="AK95" i="7" s="1"/>
  <c r="AL95" i="7" s="1"/>
  <c r="AQ95" i="7"/>
  <c r="AX95" i="7"/>
  <c r="AY95" i="7" s="1"/>
  <c r="BD95" i="7"/>
  <c r="BE95" i="7" s="1"/>
  <c r="BJ95" i="7"/>
  <c r="BK95" i="7" s="1"/>
  <c r="BQ95" i="7"/>
  <c r="BR95" i="7"/>
  <c r="K94" i="7"/>
  <c r="AJ94" i="7"/>
  <c r="AK94" i="7" s="1"/>
  <c r="AL94" i="7" s="1"/>
  <c r="AQ94" i="7"/>
  <c r="AR94" i="7" s="1"/>
  <c r="AS94" i="7" s="1"/>
  <c r="AX94" i="7"/>
  <c r="AY94" i="7" s="1"/>
  <c r="BD94" i="7"/>
  <c r="BE94" i="7" s="1"/>
  <c r="BJ94" i="7"/>
  <c r="BK94" i="7" s="1"/>
  <c r="BQ94" i="7"/>
  <c r="BR94" i="7"/>
  <c r="K93" i="7"/>
  <c r="AJ93" i="7"/>
  <c r="AK93" i="7" s="1"/>
  <c r="AL93" i="7" s="1"/>
  <c r="AQ93" i="7"/>
  <c r="AR93" i="7" s="1"/>
  <c r="AS93" i="7" s="1"/>
  <c r="AX93" i="7"/>
  <c r="AY93" i="7" s="1"/>
  <c r="BD93" i="7"/>
  <c r="BE93" i="7" s="1"/>
  <c r="BJ93" i="7"/>
  <c r="BK93" i="7" s="1"/>
  <c r="BQ93" i="7"/>
  <c r="BR93" i="7"/>
  <c r="K92" i="7"/>
  <c r="AJ92" i="7"/>
  <c r="AQ92" i="7"/>
  <c r="AR92" i="7" s="1"/>
  <c r="AS92" i="7" s="1"/>
  <c r="AX92" i="7"/>
  <c r="AY92" i="7" s="1"/>
  <c r="BD92" i="7"/>
  <c r="BE92" i="7" s="1"/>
  <c r="BJ92" i="7"/>
  <c r="BK92" i="7" s="1"/>
  <c r="BQ92" i="7"/>
  <c r="BR92" i="7"/>
  <c r="K91" i="7"/>
  <c r="AJ91" i="7"/>
  <c r="AK91" i="7" s="1"/>
  <c r="AL91" i="7" s="1"/>
  <c r="AQ91" i="7"/>
  <c r="AR91" i="7" s="1"/>
  <c r="AS91" i="7" s="1"/>
  <c r="AX91" i="7"/>
  <c r="AY91" i="7" s="1"/>
  <c r="BD91" i="7"/>
  <c r="BE91" i="7" s="1"/>
  <c r="BJ91" i="7"/>
  <c r="BK91" i="7" s="1"/>
  <c r="BQ91" i="7"/>
  <c r="BR91" i="7"/>
  <c r="K90" i="7"/>
  <c r="AJ90" i="7"/>
  <c r="AK90" i="7" s="1"/>
  <c r="AL90" i="7" s="1"/>
  <c r="AQ90" i="7"/>
  <c r="AR90" i="7" s="1"/>
  <c r="AS90" i="7" s="1"/>
  <c r="AX90" i="7"/>
  <c r="AY90" i="7" s="1"/>
  <c r="BD90" i="7"/>
  <c r="BE90" i="7" s="1"/>
  <c r="BJ90" i="7"/>
  <c r="BK90" i="7" s="1"/>
  <c r="BQ90" i="7"/>
  <c r="BR90" i="7"/>
  <c r="K89" i="7"/>
  <c r="AJ89" i="7"/>
  <c r="AQ89" i="7"/>
  <c r="AR89" i="7" s="1"/>
  <c r="AS89" i="7" s="1"/>
  <c r="AX89" i="7"/>
  <c r="AY89" i="7" s="1"/>
  <c r="BD89" i="7"/>
  <c r="BE89" i="7" s="1"/>
  <c r="BJ89" i="7"/>
  <c r="BK89" i="7" s="1"/>
  <c r="BQ89" i="7"/>
  <c r="BR89" i="7"/>
  <c r="K88" i="7"/>
  <c r="AJ88" i="7"/>
  <c r="AK88" i="7" s="1"/>
  <c r="AL88" i="7" s="1"/>
  <c r="AQ88" i="7"/>
  <c r="AX88" i="7"/>
  <c r="AY88" i="7" s="1"/>
  <c r="BD88" i="7"/>
  <c r="BE88" i="7" s="1"/>
  <c r="BJ88" i="7"/>
  <c r="BK88" i="7" s="1"/>
  <c r="BQ88" i="7"/>
  <c r="BR88" i="7"/>
  <c r="K87" i="7"/>
  <c r="AJ87" i="7"/>
  <c r="AK87" i="7" s="1"/>
  <c r="AL87" i="7" s="1"/>
  <c r="AQ87" i="7"/>
  <c r="AR87" i="7" s="1"/>
  <c r="AS87" i="7" s="1"/>
  <c r="AX87" i="7"/>
  <c r="AY87" i="7" s="1"/>
  <c r="BD87" i="7"/>
  <c r="BE87" i="7" s="1"/>
  <c r="BJ87" i="7"/>
  <c r="BK87" i="7" s="1"/>
  <c r="BQ87" i="7"/>
  <c r="BR87" i="7"/>
  <c r="K86" i="7"/>
  <c r="AJ86" i="7"/>
  <c r="AK86" i="7" s="1"/>
  <c r="AL86" i="7" s="1"/>
  <c r="AQ86" i="7"/>
  <c r="AR86" i="7" s="1"/>
  <c r="AS86" i="7" s="1"/>
  <c r="AX86" i="7"/>
  <c r="AY86" i="7" s="1"/>
  <c r="BD86" i="7"/>
  <c r="BE86" i="7" s="1"/>
  <c r="BJ86" i="7"/>
  <c r="BK86" i="7" s="1"/>
  <c r="BQ86" i="7"/>
  <c r="BR86" i="7"/>
  <c r="K85" i="7"/>
  <c r="AJ85" i="7"/>
  <c r="AK85" i="7" s="1"/>
  <c r="AL85" i="7" s="1"/>
  <c r="AQ85" i="7"/>
  <c r="AR85" i="7" s="1"/>
  <c r="AS85" i="7" s="1"/>
  <c r="AX85" i="7"/>
  <c r="AY85" i="7" s="1"/>
  <c r="BD85" i="7"/>
  <c r="BE85" i="7" s="1"/>
  <c r="BJ85" i="7"/>
  <c r="BK85" i="7" s="1"/>
  <c r="BQ85" i="7"/>
  <c r="BR85" i="7"/>
  <c r="K84" i="7"/>
  <c r="AJ84" i="7"/>
  <c r="AK84" i="7" s="1"/>
  <c r="AL84" i="7" s="1"/>
  <c r="AQ84" i="7"/>
  <c r="AR84" i="7" s="1"/>
  <c r="AS84" i="7" s="1"/>
  <c r="AX84" i="7"/>
  <c r="AY84" i="7" s="1"/>
  <c r="BD84" i="7"/>
  <c r="BE84" i="7" s="1"/>
  <c r="BJ84" i="7"/>
  <c r="BK84" i="7" s="1"/>
  <c r="BQ84" i="7"/>
  <c r="BR84" i="7"/>
  <c r="K83" i="7"/>
  <c r="AJ83" i="7"/>
  <c r="AK83" i="7" s="1"/>
  <c r="AL83" i="7" s="1"/>
  <c r="AQ83" i="7"/>
  <c r="AR83" i="7" s="1"/>
  <c r="AS83" i="7" s="1"/>
  <c r="AX83" i="7"/>
  <c r="AY83" i="7" s="1"/>
  <c r="BD83" i="7"/>
  <c r="BE83" i="7" s="1"/>
  <c r="BJ83" i="7"/>
  <c r="BK83" i="7" s="1"/>
  <c r="BQ83" i="7"/>
  <c r="BR83" i="7"/>
  <c r="K82" i="7"/>
  <c r="AJ82" i="7"/>
  <c r="AK82" i="7" s="1"/>
  <c r="AL82" i="7" s="1"/>
  <c r="AQ82" i="7"/>
  <c r="AR82" i="7" s="1"/>
  <c r="AS82" i="7" s="1"/>
  <c r="AX82" i="7"/>
  <c r="AY82" i="7" s="1"/>
  <c r="BD82" i="7"/>
  <c r="BE82" i="7" s="1"/>
  <c r="BJ82" i="7"/>
  <c r="BK82" i="7" s="1"/>
  <c r="BQ82" i="7"/>
  <c r="BR82" i="7"/>
  <c r="K81" i="7"/>
  <c r="AJ81" i="7"/>
  <c r="AQ81" i="7"/>
  <c r="AR81" i="7" s="1"/>
  <c r="AS81" i="7" s="1"/>
  <c r="AX81" i="7"/>
  <c r="AY81" i="7" s="1"/>
  <c r="BD81" i="7"/>
  <c r="BE81" i="7" s="1"/>
  <c r="BJ81" i="7"/>
  <c r="BK81" i="7" s="1"/>
  <c r="BQ81" i="7"/>
  <c r="BR81" i="7"/>
  <c r="K80" i="7"/>
  <c r="AJ80" i="7"/>
  <c r="AQ80" i="7"/>
  <c r="AX80" i="7"/>
  <c r="AY80" i="7" s="1"/>
  <c r="BD80" i="7"/>
  <c r="BE80" i="7" s="1"/>
  <c r="BJ80" i="7"/>
  <c r="BK80" i="7" s="1"/>
  <c r="BQ80" i="7"/>
  <c r="BR80" i="7"/>
  <c r="K79" i="7"/>
  <c r="AJ79" i="7"/>
  <c r="AK79" i="7" s="1"/>
  <c r="AL79" i="7" s="1"/>
  <c r="AQ79" i="7"/>
  <c r="AX79" i="7"/>
  <c r="AY79" i="7" s="1"/>
  <c r="BD79" i="7"/>
  <c r="BE79" i="7" s="1"/>
  <c r="BJ79" i="7"/>
  <c r="BK79" i="7" s="1"/>
  <c r="BQ79" i="7"/>
  <c r="BR79" i="7"/>
  <c r="K78" i="7"/>
  <c r="AJ78" i="7"/>
  <c r="AK78" i="7" s="1"/>
  <c r="AL78" i="7" s="1"/>
  <c r="AQ78" i="7"/>
  <c r="AR78" i="7" s="1"/>
  <c r="AS78" i="7" s="1"/>
  <c r="AX78" i="7"/>
  <c r="AY78" i="7" s="1"/>
  <c r="BD78" i="7"/>
  <c r="BE78" i="7" s="1"/>
  <c r="BJ78" i="7"/>
  <c r="BK78" i="7" s="1"/>
  <c r="BQ78" i="7"/>
  <c r="BR78" i="7"/>
  <c r="K77" i="7"/>
  <c r="AJ77" i="7"/>
  <c r="AK77" i="7" s="1"/>
  <c r="AL77" i="7" s="1"/>
  <c r="AQ77" i="7"/>
  <c r="AX77" i="7"/>
  <c r="AY77" i="7" s="1"/>
  <c r="BD77" i="7"/>
  <c r="BE77" i="7" s="1"/>
  <c r="BJ77" i="7"/>
  <c r="BK77" i="7" s="1"/>
  <c r="BQ77" i="7"/>
  <c r="BR77" i="7"/>
  <c r="K76" i="7"/>
  <c r="AJ76" i="7"/>
  <c r="AQ76" i="7"/>
  <c r="AX76" i="7"/>
  <c r="AY76" i="7" s="1"/>
  <c r="BD76" i="7"/>
  <c r="BE76" i="7" s="1"/>
  <c r="BJ76" i="7"/>
  <c r="BK76" i="7" s="1"/>
  <c r="BQ76" i="7"/>
  <c r="BR76" i="7"/>
  <c r="K75" i="7"/>
  <c r="AJ75" i="7"/>
  <c r="AK75" i="7" s="1"/>
  <c r="AL75" i="7" s="1"/>
  <c r="AQ75" i="7"/>
  <c r="AR75" i="7" s="1"/>
  <c r="AS75" i="7" s="1"/>
  <c r="AX75" i="7"/>
  <c r="AY75" i="7" s="1"/>
  <c r="BD75" i="7"/>
  <c r="BE75" i="7" s="1"/>
  <c r="BJ75" i="7"/>
  <c r="BK75" i="7" s="1"/>
  <c r="BQ75" i="7"/>
  <c r="BR75" i="7"/>
  <c r="K74" i="7"/>
  <c r="AJ74" i="7"/>
  <c r="AQ74" i="7"/>
  <c r="AR74" i="7" s="1"/>
  <c r="AS74" i="7" s="1"/>
  <c r="AX74" i="7"/>
  <c r="AY74" i="7" s="1"/>
  <c r="BD74" i="7"/>
  <c r="BE74" i="7" s="1"/>
  <c r="BJ74" i="7"/>
  <c r="BK74" i="7" s="1"/>
  <c r="BQ74" i="7"/>
  <c r="BR74" i="7"/>
  <c r="K73" i="7"/>
  <c r="AJ73" i="7"/>
  <c r="AK73" i="7" s="1"/>
  <c r="AL73" i="7" s="1"/>
  <c r="AQ73" i="7"/>
  <c r="AX73" i="7"/>
  <c r="AY73" i="7" s="1"/>
  <c r="BD73" i="7"/>
  <c r="BE73" i="7" s="1"/>
  <c r="BJ73" i="7"/>
  <c r="BK73" i="7" s="1"/>
  <c r="BQ73" i="7"/>
  <c r="BR73" i="7"/>
  <c r="K72" i="7"/>
  <c r="AJ72" i="7"/>
  <c r="AK72" i="7" s="1"/>
  <c r="AL72" i="7" s="1"/>
  <c r="AQ72" i="7"/>
  <c r="AR72" i="7" s="1"/>
  <c r="AS72" i="7" s="1"/>
  <c r="AX72" i="7"/>
  <c r="AY72" i="7" s="1"/>
  <c r="BD72" i="7"/>
  <c r="BE72" i="7" s="1"/>
  <c r="BJ72" i="7"/>
  <c r="BK72" i="7" s="1"/>
  <c r="BQ72" i="7"/>
  <c r="BR72" i="7"/>
  <c r="K71" i="7"/>
  <c r="AJ71" i="7"/>
  <c r="AK71" i="7" s="1"/>
  <c r="AL71" i="7" s="1"/>
  <c r="AQ71" i="7"/>
  <c r="AR71" i="7" s="1"/>
  <c r="AS71" i="7" s="1"/>
  <c r="AX71" i="7"/>
  <c r="AY71" i="7" s="1"/>
  <c r="BD71" i="7"/>
  <c r="BE71" i="7" s="1"/>
  <c r="BJ71" i="7"/>
  <c r="BK71" i="7" s="1"/>
  <c r="BQ71" i="7"/>
  <c r="BR71" i="7"/>
  <c r="K70" i="7"/>
  <c r="AJ70" i="7"/>
  <c r="AK70" i="7" s="1"/>
  <c r="AL70" i="7" s="1"/>
  <c r="AQ70" i="7"/>
  <c r="AX70" i="7"/>
  <c r="AY70" i="7" s="1"/>
  <c r="BD70" i="7"/>
  <c r="BE70" i="7" s="1"/>
  <c r="BJ70" i="7"/>
  <c r="BK70" i="7" s="1"/>
  <c r="BQ70" i="7"/>
  <c r="BR70" i="7"/>
  <c r="K69" i="7"/>
  <c r="AJ69" i="7"/>
  <c r="AK69" i="7" s="1"/>
  <c r="AL69" i="7" s="1"/>
  <c r="AQ69" i="7"/>
  <c r="AR69" i="7" s="1"/>
  <c r="AS69" i="7" s="1"/>
  <c r="AX69" i="7"/>
  <c r="AY69" i="7" s="1"/>
  <c r="BD69" i="7"/>
  <c r="BE69" i="7" s="1"/>
  <c r="BJ69" i="7"/>
  <c r="BK69" i="7" s="1"/>
  <c r="BQ69" i="7"/>
  <c r="BR69" i="7"/>
  <c r="K68" i="7"/>
  <c r="AJ68" i="7"/>
  <c r="AK68" i="7" s="1"/>
  <c r="AL68" i="7" s="1"/>
  <c r="AQ68" i="7"/>
  <c r="AR68" i="7" s="1"/>
  <c r="AS68" i="7" s="1"/>
  <c r="AX68" i="7"/>
  <c r="AY68" i="7" s="1"/>
  <c r="BD68" i="7"/>
  <c r="BE68" i="7" s="1"/>
  <c r="BJ68" i="7"/>
  <c r="BK68" i="7" s="1"/>
  <c r="BQ68" i="7"/>
  <c r="BR68" i="7"/>
  <c r="K67" i="7"/>
  <c r="AJ67" i="7"/>
  <c r="AQ67" i="7"/>
  <c r="AR67" i="7" s="1"/>
  <c r="AS67" i="7" s="1"/>
  <c r="AX67" i="7"/>
  <c r="AY67" i="7" s="1"/>
  <c r="BD67" i="7"/>
  <c r="BE67" i="7" s="1"/>
  <c r="BJ67" i="7"/>
  <c r="BK67" i="7" s="1"/>
  <c r="BQ67" i="7"/>
  <c r="BR67" i="7"/>
  <c r="K66" i="7"/>
  <c r="AJ66" i="7"/>
  <c r="AQ66" i="7"/>
  <c r="AX66" i="7"/>
  <c r="AY66" i="7" s="1"/>
  <c r="BD66" i="7"/>
  <c r="BE66" i="7" s="1"/>
  <c r="BJ66" i="7"/>
  <c r="BK66" i="7" s="1"/>
  <c r="BQ66" i="7"/>
  <c r="BR66" i="7"/>
  <c r="K65" i="7"/>
  <c r="AJ65" i="7"/>
  <c r="AK65" i="7" s="1"/>
  <c r="AL65" i="7" s="1"/>
  <c r="AQ65" i="7"/>
  <c r="AR65" i="7" s="1"/>
  <c r="AS65" i="7" s="1"/>
  <c r="AX65" i="7"/>
  <c r="AY65" i="7" s="1"/>
  <c r="BD65" i="7"/>
  <c r="BE65" i="7" s="1"/>
  <c r="BJ65" i="7"/>
  <c r="BK65" i="7" s="1"/>
  <c r="BQ65" i="7"/>
  <c r="BR65" i="7"/>
  <c r="K64" i="7"/>
  <c r="AJ64" i="7"/>
  <c r="AK64" i="7" s="1"/>
  <c r="AL64" i="7" s="1"/>
  <c r="AQ64" i="7"/>
  <c r="AR64" i="7" s="1"/>
  <c r="AS64" i="7" s="1"/>
  <c r="AX64" i="7"/>
  <c r="AY64" i="7" s="1"/>
  <c r="BD64" i="7"/>
  <c r="BE64" i="7" s="1"/>
  <c r="BJ64" i="7"/>
  <c r="BK64" i="7" s="1"/>
  <c r="BQ64" i="7"/>
  <c r="BR64" i="7"/>
  <c r="K63" i="7"/>
  <c r="AJ63" i="7"/>
  <c r="AK63" i="7" s="1"/>
  <c r="AL63" i="7" s="1"/>
  <c r="AQ63" i="7"/>
  <c r="AR63" i="7" s="1"/>
  <c r="AS63" i="7" s="1"/>
  <c r="AX63" i="7"/>
  <c r="AY63" i="7" s="1"/>
  <c r="BD63" i="7"/>
  <c r="BE63" i="7" s="1"/>
  <c r="BJ63" i="7"/>
  <c r="BK63" i="7" s="1"/>
  <c r="BQ63" i="7"/>
  <c r="BR63" i="7"/>
  <c r="K62" i="7"/>
  <c r="AJ62" i="7"/>
  <c r="AK62" i="7" s="1"/>
  <c r="AL62" i="7" s="1"/>
  <c r="AQ62" i="7"/>
  <c r="AR62" i="7" s="1"/>
  <c r="AS62" i="7" s="1"/>
  <c r="AX62" i="7"/>
  <c r="AY62" i="7" s="1"/>
  <c r="BD62" i="7"/>
  <c r="BE62" i="7" s="1"/>
  <c r="BJ62" i="7"/>
  <c r="BK62" i="7" s="1"/>
  <c r="BQ62" i="7"/>
  <c r="BR62" i="7"/>
  <c r="K61" i="7"/>
  <c r="AJ61" i="7"/>
  <c r="AK61" i="7" s="1"/>
  <c r="AL61" i="7" s="1"/>
  <c r="AQ61" i="7"/>
  <c r="AR61" i="7" s="1"/>
  <c r="AS61" i="7" s="1"/>
  <c r="AX61" i="7"/>
  <c r="AY61" i="7" s="1"/>
  <c r="BD61" i="7"/>
  <c r="BE61" i="7" s="1"/>
  <c r="BJ61" i="7"/>
  <c r="BK61" i="7" s="1"/>
  <c r="BQ61" i="7"/>
  <c r="BR61" i="7"/>
  <c r="K60" i="7"/>
  <c r="AJ60" i="7"/>
  <c r="AK60" i="7" s="1"/>
  <c r="AL60" i="7" s="1"/>
  <c r="AQ60" i="7"/>
  <c r="AR60" i="7" s="1"/>
  <c r="AS60" i="7" s="1"/>
  <c r="AX60" i="7"/>
  <c r="AY60" i="7" s="1"/>
  <c r="BD60" i="7"/>
  <c r="BE60" i="7" s="1"/>
  <c r="BJ60" i="7"/>
  <c r="BK60" i="7" s="1"/>
  <c r="BQ60" i="7"/>
  <c r="BR60" i="7"/>
  <c r="K59" i="7"/>
  <c r="AJ59" i="7"/>
  <c r="AQ59" i="7"/>
  <c r="AX59" i="7"/>
  <c r="AY59" i="7" s="1"/>
  <c r="BD59" i="7"/>
  <c r="BE59" i="7" s="1"/>
  <c r="BJ59" i="7"/>
  <c r="BK59" i="7" s="1"/>
  <c r="BQ59" i="7"/>
  <c r="BR59" i="7"/>
  <c r="K58" i="7"/>
  <c r="AJ58" i="7"/>
  <c r="AQ58" i="7"/>
  <c r="AX58" i="7"/>
  <c r="AY58" i="7" s="1"/>
  <c r="BD58" i="7"/>
  <c r="BE58" i="7" s="1"/>
  <c r="BJ58" i="7"/>
  <c r="BK58" i="7" s="1"/>
  <c r="BQ58" i="7"/>
  <c r="BR58" i="7"/>
  <c r="K57" i="7"/>
  <c r="AJ57" i="7"/>
  <c r="AK57" i="7" s="1"/>
  <c r="AL57" i="7" s="1"/>
  <c r="AQ57" i="7"/>
  <c r="AR57" i="7" s="1"/>
  <c r="AS57" i="7" s="1"/>
  <c r="AX57" i="7"/>
  <c r="AY57" i="7" s="1"/>
  <c r="BD57" i="7"/>
  <c r="BE57" i="7" s="1"/>
  <c r="BJ57" i="7"/>
  <c r="BK57" i="7" s="1"/>
  <c r="BQ57" i="7"/>
  <c r="BR57" i="7"/>
  <c r="K56" i="7"/>
  <c r="AJ56" i="7"/>
  <c r="AK56" i="7" s="1"/>
  <c r="AL56" i="7" s="1"/>
  <c r="AQ56" i="7"/>
  <c r="AR56" i="7" s="1"/>
  <c r="AS56" i="7" s="1"/>
  <c r="AX56" i="7"/>
  <c r="AY56" i="7" s="1"/>
  <c r="BD56" i="7"/>
  <c r="BE56" i="7" s="1"/>
  <c r="BJ56" i="7"/>
  <c r="BK56" i="7" s="1"/>
  <c r="BQ56" i="7"/>
  <c r="BR56" i="7"/>
  <c r="K55" i="7"/>
  <c r="AJ55" i="7"/>
  <c r="AQ55" i="7"/>
  <c r="AX55" i="7"/>
  <c r="AY55" i="7" s="1"/>
  <c r="BD55" i="7"/>
  <c r="BE55" i="7" s="1"/>
  <c r="BJ55" i="7"/>
  <c r="BK55" i="7" s="1"/>
  <c r="BQ55" i="7"/>
  <c r="BR55" i="7"/>
  <c r="K54" i="7"/>
  <c r="AJ54" i="7"/>
  <c r="AQ54" i="7"/>
  <c r="AX54" i="7"/>
  <c r="AY54" i="7" s="1"/>
  <c r="BD54" i="7"/>
  <c r="BE54" i="7" s="1"/>
  <c r="BJ54" i="7"/>
  <c r="BK54" i="7" s="1"/>
  <c r="BQ54" i="7"/>
  <c r="BR54" i="7"/>
  <c r="K53" i="7"/>
  <c r="AJ53" i="7"/>
  <c r="AK53" i="7" s="1"/>
  <c r="AL53" i="7" s="1"/>
  <c r="AQ53" i="7"/>
  <c r="AX53" i="7"/>
  <c r="AY53" i="7" s="1"/>
  <c r="BD53" i="7"/>
  <c r="BE53" i="7" s="1"/>
  <c r="BJ53" i="7"/>
  <c r="BK53" i="7" s="1"/>
  <c r="BQ53" i="7"/>
  <c r="BR53" i="7"/>
  <c r="K52" i="7"/>
  <c r="AJ52" i="7"/>
  <c r="AQ52" i="7"/>
  <c r="AR52" i="7" s="1"/>
  <c r="AS52" i="7" s="1"/>
  <c r="AX52" i="7"/>
  <c r="AY52" i="7" s="1"/>
  <c r="BD52" i="7"/>
  <c r="BE52" i="7" s="1"/>
  <c r="BJ52" i="7"/>
  <c r="BK52" i="7" s="1"/>
  <c r="BQ52" i="7"/>
  <c r="BR52" i="7"/>
  <c r="K51" i="7"/>
  <c r="AJ51" i="7"/>
  <c r="AK51" i="7" s="1"/>
  <c r="AL51" i="7" s="1"/>
  <c r="AQ51" i="7"/>
  <c r="AX51" i="7"/>
  <c r="AY51" i="7" s="1"/>
  <c r="BD51" i="7"/>
  <c r="BE51" i="7" s="1"/>
  <c r="BJ51" i="7"/>
  <c r="BK51" i="7" s="1"/>
  <c r="BQ51" i="7"/>
  <c r="BR51" i="7"/>
  <c r="K50" i="7"/>
  <c r="AJ50" i="7"/>
  <c r="AK50" i="7" s="1"/>
  <c r="AL50" i="7" s="1"/>
  <c r="AQ50" i="7"/>
  <c r="AR50" i="7" s="1"/>
  <c r="AS50" i="7" s="1"/>
  <c r="AX50" i="7"/>
  <c r="AY50" i="7" s="1"/>
  <c r="BD50" i="7"/>
  <c r="BE50" i="7" s="1"/>
  <c r="BJ50" i="7"/>
  <c r="BK50" i="7" s="1"/>
  <c r="BQ50" i="7"/>
  <c r="BR50" i="7"/>
  <c r="K49" i="7"/>
  <c r="AJ49" i="7"/>
  <c r="AK49" i="7" s="1"/>
  <c r="AL49" i="7" s="1"/>
  <c r="AQ49" i="7"/>
  <c r="AX49" i="7"/>
  <c r="AY49" i="7" s="1"/>
  <c r="BD49" i="7"/>
  <c r="BE49" i="7" s="1"/>
  <c r="BJ49" i="7"/>
  <c r="BK49" i="7" s="1"/>
  <c r="BQ49" i="7"/>
  <c r="BR49" i="7"/>
  <c r="K48" i="7"/>
  <c r="AJ48" i="7"/>
  <c r="AK48" i="7" s="1"/>
  <c r="AL48" i="7" s="1"/>
  <c r="AQ48" i="7"/>
  <c r="AX48" i="7"/>
  <c r="AY48" i="7" s="1"/>
  <c r="BD48" i="7"/>
  <c r="BE48" i="7" s="1"/>
  <c r="BJ48" i="7"/>
  <c r="BK48" i="7" s="1"/>
  <c r="BQ48" i="7"/>
  <c r="BR48" i="7"/>
  <c r="K47" i="7"/>
  <c r="AJ47" i="7"/>
  <c r="AQ47" i="7"/>
  <c r="AR47" i="7" s="1"/>
  <c r="AS47" i="7" s="1"/>
  <c r="AX47" i="7"/>
  <c r="AY47" i="7" s="1"/>
  <c r="BD47" i="7"/>
  <c r="BE47" i="7" s="1"/>
  <c r="BJ47" i="7"/>
  <c r="BK47" i="7" s="1"/>
  <c r="BQ47" i="7"/>
  <c r="BR47" i="7"/>
  <c r="K46" i="7"/>
  <c r="AJ46" i="7"/>
  <c r="AK46" i="7" s="1"/>
  <c r="AL46" i="7" s="1"/>
  <c r="AQ46" i="7"/>
  <c r="AR46" i="7" s="1"/>
  <c r="AS46" i="7" s="1"/>
  <c r="AX46" i="7"/>
  <c r="AY46" i="7" s="1"/>
  <c r="BD46" i="7"/>
  <c r="BE46" i="7" s="1"/>
  <c r="BJ46" i="7"/>
  <c r="BK46" i="7" s="1"/>
  <c r="BQ46" i="7"/>
  <c r="BR46" i="7"/>
  <c r="K45" i="7"/>
  <c r="AJ45" i="7"/>
  <c r="AQ45" i="7"/>
  <c r="AR45" i="7" s="1"/>
  <c r="AS45" i="7" s="1"/>
  <c r="AX45" i="7"/>
  <c r="AY45" i="7" s="1"/>
  <c r="BD45" i="7"/>
  <c r="BE45" i="7" s="1"/>
  <c r="BJ45" i="7"/>
  <c r="BK45" i="7" s="1"/>
  <c r="BQ45" i="7"/>
  <c r="BR45" i="7"/>
  <c r="K44" i="7"/>
  <c r="AJ44" i="7"/>
  <c r="AQ44" i="7"/>
  <c r="AX44" i="7"/>
  <c r="AY44" i="7" s="1"/>
  <c r="BD44" i="7"/>
  <c r="BE44" i="7" s="1"/>
  <c r="BJ44" i="7"/>
  <c r="BK44" i="7" s="1"/>
  <c r="BQ44" i="7"/>
  <c r="BR44" i="7"/>
  <c r="K43" i="7"/>
  <c r="AJ43" i="7"/>
  <c r="AK43" i="7" s="1"/>
  <c r="AL43" i="7" s="1"/>
  <c r="AQ43" i="7"/>
  <c r="AX43" i="7"/>
  <c r="AY43" i="7" s="1"/>
  <c r="BD43" i="7"/>
  <c r="BE43" i="7" s="1"/>
  <c r="BJ43" i="7"/>
  <c r="BK43" i="7" s="1"/>
  <c r="BQ43" i="7"/>
  <c r="BR43" i="7"/>
  <c r="K42" i="7"/>
  <c r="AJ42" i="7"/>
  <c r="AK42" i="7" s="1"/>
  <c r="AL42" i="7" s="1"/>
  <c r="AQ42" i="7"/>
  <c r="AR42" i="7" s="1"/>
  <c r="AS42" i="7" s="1"/>
  <c r="AX42" i="7"/>
  <c r="AY42" i="7" s="1"/>
  <c r="BD42" i="7"/>
  <c r="BE42" i="7" s="1"/>
  <c r="BJ42" i="7"/>
  <c r="BK42" i="7" s="1"/>
  <c r="BQ42" i="7"/>
  <c r="BR42" i="7"/>
  <c r="K41" i="7"/>
  <c r="AJ41" i="7"/>
  <c r="AK41" i="7" s="1"/>
  <c r="AL41" i="7" s="1"/>
  <c r="AQ41" i="7"/>
  <c r="AR41" i="7" s="1"/>
  <c r="AS41" i="7" s="1"/>
  <c r="AX41" i="7"/>
  <c r="AY41" i="7" s="1"/>
  <c r="BD41" i="7"/>
  <c r="BE41" i="7" s="1"/>
  <c r="BJ41" i="7"/>
  <c r="BK41" i="7" s="1"/>
  <c r="BQ41" i="7"/>
  <c r="BR41" i="7"/>
  <c r="K40" i="7"/>
  <c r="AJ40" i="7"/>
  <c r="AK40" i="7" s="1"/>
  <c r="AL40" i="7" s="1"/>
  <c r="AQ40" i="7"/>
  <c r="AR40" i="7" s="1"/>
  <c r="AS40" i="7" s="1"/>
  <c r="AX40" i="7"/>
  <c r="AY40" i="7" s="1"/>
  <c r="BD40" i="7"/>
  <c r="BE40" i="7" s="1"/>
  <c r="BJ40" i="7"/>
  <c r="BK40" i="7" s="1"/>
  <c r="BQ40" i="7"/>
  <c r="BR40" i="7"/>
  <c r="K39" i="7"/>
  <c r="AJ39" i="7"/>
  <c r="AK39" i="7" s="1"/>
  <c r="AL39" i="7" s="1"/>
  <c r="AQ39" i="7"/>
  <c r="AR39" i="7" s="1"/>
  <c r="AS39" i="7" s="1"/>
  <c r="AX39" i="7"/>
  <c r="AY39" i="7" s="1"/>
  <c r="BD39" i="7"/>
  <c r="BE39" i="7" s="1"/>
  <c r="BJ39" i="7"/>
  <c r="BK39" i="7" s="1"/>
  <c r="BQ39" i="7"/>
  <c r="BR39" i="7"/>
  <c r="K38" i="7"/>
  <c r="AJ38" i="7"/>
  <c r="AK38" i="7" s="1"/>
  <c r="AL38" i="7" s="1"/>
  <c r="AQ38" i="7"/>
  <c r="AR38" i="7" s="1"/>
  <c r="AS38" i="7" s="1"/>
  <c r="AX38" i="7"/>
  <c r="AY38" i="7" s="1"/>
  <c r="BD38" i="7"/>
  <c r="BE38" i="7" s="1"/>
  <c r="BJ38" i="7"/>
  <c r="BK38" i="7" s="1"/>
  <c r="BQ38" i="7"/>
  <c r="BR38" i="7"/>
  <c r="K37" i="7"/>
  <c r="AJ37" i="7"/>
  <c r="AQ37" i="7"/>
  <c r="AX37" i="7"/>
  <c r="AY37" i="7" s="1"/>
  <c r="BD37" i="7"/>
  <c r="BE37" i="7" s="1"/>
  <c r="BJ37" i="7"/>
  <c r="BK37" i="7" s="1"/>
  <c r="BQ37" i="7"/>
  <c r="BR37" i="7"/>
  <c r="K36" i="7"/>
  <c r="AJ36" i="7"/>
  <c r="AQ36" i="7"/>
  <c r="AX36" i="7"/>
  <c r="AY36" i="7" s="1"/>
  <c r="BD36" i="7"/>
  <c r="BE36" i="7" s="1"/>
  <c r="BJ36" i="7"/>
  <c r="BK36" i="7" s="1"/>
  <c r="BQ36" i="7"/>
  <c r="BR36" i="7"/>
  <c r="K35" i="7"/>
  <c r="AJ35" i="7"/>
  <c r="AK35" i="7" s="1"/>
  <c r="AL35" i="7" s="1"/>
  <c r="AQ35" i="7"/>
  <c r="AX35" i="7"/>
  <c r="AY35" i="7" s="1"/>
  <c r="BD35" i="7"/>
  <c r="BE35" i="7" s="1"/>
  <c r="BJ35" i="7"/>
  <c r="BK35" i="7" s="1"/>
  <c r="BQ35" i="7"/>
  <c r="BR35" i="7"/>
  <c r="K34" i="7"/>
  <c r="AJ34" i="7"/>
  <c r="AQ34" i="7"/>
  <c r="AR34" i="7" s="1"/>
  <c r="AS34" i="7" s="1"/>
  <c r="AX34" i="7"/>
  <c r="AY34" i="7" s="1"/>
  <c r="BD34" i="7"/>
  <c r="BE34" i="7" s="1"/>
  <c r="BJ34" i="7"/>
  <c r="BK34" i="7" s="1"/>
  <c r="BQ34" i="7"/>
  <c r="BR34" i="7"/>
  <c r="K33" i="7"/>
  <c r="AJ33" i="7"/>
  <c r="AQ33" i="7"/>
  <c r="AX33" i="7"/>
  <c r="AY33" i="7" s="1"/>
  <c r="BD33" i="7"/>
  <c r="BE33" i="7" s="1"/>
  <c r="BJ33" i="7"/>
  <c r="BK33" i="7" s="1"/>
  <c r="BQ33" i="7"/>
  <c r="BR33" i="7"/>
  <c r="K32" i="7"/>
  <c r="AJ32" i="7"/>
  <c r="AQ32" i="7"/>
  <c r="AX32" i="7"/>
  <c r="AY32" i="7" s="1"/>
  <c r="BD32" i="7"/>
  <c r="BE32" i="7" s="1"/>
  <c r="BJ32" i="7"/>
  <c r="BK32" i="7" s="1"/>
  <c r="BQ32" i="7"/>
  <c r="BR32" i="7"/>
  <c r="K31" i="7"/>
  <c r="AJ31" i="7"/>
  <c r="AK31" i="7" s="1"/>
  <c r="AL31" i="7" s="1"/>
  <c r="AQ31" i="7"/>
  <c r="AX31" i="7"/>
  <c r="AY31" i="7" s="1"/>
  <c r="BD31" i="7"/>
  <c r="BE31" i="7" s="1"/>
  <c r="BJ31" i="7"/>
  <c r="BK31" i="7" s="1"/>
  <c r="BQ31" i="7"/>
  <c r="BR31" i="7"/>
  <c r="K30" i="7"/>
  <c r="AJ30" i="7"/>
  <c r="AQ30" i="7"/>
  <c r="AR30" i="7" s="1"/>
  <c r="AS30" i="7" s="1"/>
  <c r="AX30" i="7"/>
  <c r="AY30" i="7" s="1"/>
  <c r="BD30" i="7"/>
  <c r="BE30" i="7" s="1"/>
  <c r="BJ30" i="7"/>
  <c r="BK30" i="7" s="1"/>
  <c r="BQ30" i="7"/>
  <c r="BR30" i="7"/>
  <c r="D101" i="10"/>
  <c r="D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C101" i="10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B101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K29" i="7"/>
  <c r="AJ29" i="7"/>
  <c r="AK29" i="7" s="1"/>
  <c r="AL29" i="7" s="1"/>
  <c r="AQ29" i="7"/>
  <c r="AX29" i="7"/>
  <c r="AY29" i="7" s="1"/>
  <c r="BD29" i="7"/>
  <c r="BE29" i="7" s="1"/>
  <c r="BJ29" i="7"/>
  <c r="BK29" i="7" s="1"/>
  <c r="BQ29" i="7"/>
  <c r="BR29" i="7"/>
  <c r="K28" i="7"/>
  <c r="AJ28" i="7"/>
  <c r="AQ28" i="7"/>
  <c r="AX28" i="7"/>
  <c r="AY28" i="7" s="1"/>
  <c r="BD28" i="7"/>
  <c r="BE28" i="7" s="1"/>
  <c r="BJ28" i="7"/>
  <c r="BK28" i="7" s="1"/>
  <c r="BQ28" i="7"/>
  <c r="BR28" i="7"/>
  <c r="K27" i="7"/>
  <c r="AJ27" i="7"/>
  <c r="AQ27" i="7"/>
  <c r="AR27" i="7" s="1"/>
  <c r="AS27" i="7" s="1"/>
  <c r="AX27" i="7"/>
  <c r="AY27" i="7" s="1"/>
  <c r="BD27" i="7"/>
  <c r="BE27" i="7" s="1"/>
  <c r="BJ27" i="7"/>
  <c r="BK27" i="7" s="1"/>
  <c r="BQ27" i="7"/>
  <c r="BR27" i="7"/>
  <c r="K26" i="7"/>
  <c r="AJ26" i="7"/>
  <c r="AQ26" i="7"/>
  <c r="AX26" i="7"/>
  <c r="AY26" i="7" s="1"/>
  <c r="BD26" i="7"/>
  <c r="BE26" i="7" s="1"/>
  <c r="BJ26" i="7"/>
  <c r="BK26" i="7" s="1"/>
  <c r="BQ26" i="7"/>
  <c r="BR26" i="7"/>
  <c r="K25" i="7"/>
  <c r="AJ25" i="7"/>
  <c r="AQ25" i="7"/>
  <c r="AX25" i="7"/>
  <c r="AY25" i="7" s="1"/>
  <c r="BD25" i="7"/>
  <c r="BE25" i="7" s="1"/>
  <c r="BJ25" i="7"/>
  <c r="BK25" i="7" s="1"/>
  <c r="BQ25" i="7"/>
  <c r="BR25" i="7"/>
  <c r="K24" i="7"/>
  <c r="AJ24" i="7"/>
  <c r="AQ24" i="7"/>
  <c r="AX24" i="7"/>
  <c r="AY24" i="7" s="1"/>
  <c r="BD24" i="7"/>
  <c r="BE24" i="7" s="1"/>
  <c r="BJ24" i="7"/>
  <c r="BK24" i="7" s="1"/>
  <c r="BQ24" i="7"/>
  <c r="BR24" i="7"/>
  <c r="K23" i="7"/>
  <c r="AJ23" i="7"/>
  <c r="AQ23" i="7"/>
  <c r="AX23" i="7"/>
  <c r="AY23" i="7" s="1"/>
  <c r="BD23" i="7"/>
  <c r="BE23" i="7" s="1"/>
  <c r="BJ23" i="7"/>
  <c r="BK23" i="7" s="1"/>
  <c r="BQ23" i="7"/>
  <c r="BR23" i="7"/>
  <c r="K22" i="7"/>
  <c r="AJ22" i="7"/>
  <c r="AQ22" i="7"/>
  <c r="AX22" i="7"/>
  <c r="AY22" i="7" s="1"/>
  <c r="BD22" i="7"/>
  <c r="BE22" i="7" s="1"/>
  <c r="BJ22" i="7"/>
  <c r="BK22" i="7" s="1"/>
  <c r="BQ22" i="7"/>
  <c r="BR22" i="7"/>
  <c r="K21" i="7"/>
  <c r="AJ21" i="7"/>
  <c r="AK21" i="7" s="1"/>
  <c r="AL21" i="7" s="1"/>
  <c r="AQ21" i="7"/>
  <c r="AX21" i="7"/>
  <c r="AY21" i="7" s="1"/>
  <c r="BD21" i="7"/>
  <c r="BE21" i="7" s="1"/>
  <c r="BJ21" i="7"/>
  <c r="BK21" i="7" s="1"/>
  <c r="BQ21" i="7"/>
  <c r="BR21" i="7"/>
  <c r="K20" i="7"/>
  <c r="AJ20" i="7"/>
  <c r="AQ20" i="7"/>
  <c r="AX20" i="7"/>
  <c r="AY20" i="7" s="1"/>
  <c r="BD20" i="7"/>
  <c r="BE20" i="7" s="1"/>
  <c r="BJ20" i="7"/>
  <c r="BK20" i="7" s="1"/>
  <c r="BQ20" i="7"/>
  <c r="BR20" i="7"/>
  <c r="K19" i="7"/>
  <c r="AJ19" i="7"/>
  <c r="AQ19" i="7"/>
  <c r="AX19" i="7"/>
  <c r="AY19" i="7" s="1"/>
  <c r="BD19" i="7"/>
  <c r="BE19" i="7" s="1"/>
  <c r="BJ19" i="7"/>
  <c r="BK19" i="7" s="1"/>
  <c r="BQ19" i="7"/>
  <c r="BR19" i="7"/>
  <c r="K18" i="7"/>
  <c r="AJ18" i="7"/>
  <c r="AQ18" i="7"/>
  <c r="AX18" i="7"/>
  <c r="AY18" i="7" s="1"/>
  <c r="BD18" i="7"/>
  <c r="BE18" i="7" s="1"/>
  <c r="BJ18" i="7"/>
  <c r="BK18" i="7" s="1"/>
  <c r="BQ18" i="7"/>
  <c r="BR18" i="7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101" i="10"/>
  <c r="K17" i="7"/>
  <c r="AJ17" i="7"/>
  <c r="AQ17" i="7"/>
  <c r="AX17" i="7"/>
  <c r="AY17" i="7" s="1"/>
  <c r="BD17" i="7"/>
  <c r="BE17" i="7" s="1"/>
  <c r="BJ17" i="7"/>
  <c r="BK17" i="7" s="1"/>
  <c r="BQ17" i="7"/>
  <c r="BR17" i="7"/>
  <c r="BR2" i="7"/>
  <c r="BR3" i="7"/>
  <c r="BR4" i="7"/>
  <c r="BR5" i="7"/>
  <c r="BR6" i="7"/>
  <c r="BR7" i="7"/>
  <c r="BR8" i="7"/>
  <c r="BR9" i="7"/>
  <c r="BR10" i="7"/>
  <c r="BR11" i="7"/>
  <c r="BR12" i="7"/>
  <c r="BR13" i="7"/>
  <c r="BR14" i="7"/>
  <c r="BR15" i="7"/>
  <c r="BR16" i="7"/>
  <c r="BQ2" i="7"/>
  <c r="BQ3" i="7"/>
  <c r="BQ4" i="7"/>
  <c r="BQ5" i="7"/>
  <c r="BQ6" i="7"/>
  <c r="BQ7" i="7"/>
  <c r="BQ8" i="7"/>
  <c r="BQ9" i="7"/>
  <c r="BQ10" i="7"/>
  <c r="BQ11" i="7"/>
  <c r="BQ12" i="7"/>
  <c r="BQ13" i="7"/>
  <c r="BQ14" i="7"/>
  <c r="BQ15" i="7"/>
  <c r="BQ16" i="7"/>
  <c r="K2" i="7"/>
  <c r="I2" i="7"/>
  <c r="J2" i="7" s="1"/>
  <c r="K16" i="7"/>
  <c r="AJ16" i="7"/>
  <c r="AK16" i="7" s="1"/>
  <c r="AL16" i="7" s="1"/>
  <c r="AQ16" i="7"/>
  <c r="AR16" i="7" s="1"/>
  <c r="AS16" i="7" s="1"/>
  <c r="AX16" i="7"/>
  <c r="AY16" i="7" s="1"/>
  <c r="BD16" i="7"/>
  <c r="BE16" i="7" s="1"/>
  <c r="BJ16" i="7"/>
  <c r="BK16" i="7" s="1"/>
  <c r="K15" i="7"/>
  <c r="AJ15" i="7"/>
  <c r="AK15" i="7" s="1"/>
  <c r="AL15" i="7" s="1"/>
  <c r="AQ15" i="7"/>
  <c r="AR15" i="7" s="1"/>
  <c r="AS15" i="7" s="1"/>
  <c r="AX15" i="7"/>
  <c r="AY15" i="7" s="1"/>
  <c r="BD15" i="7"/>
  <c r="BE15" i="7" s="1"/>
  <c r="BJ15" i="7"/>
  <c r="BK15" i="7" s="1"/>
  <c r="AJ2" i="7"/>
  <c r="N101" i="10" s="1"/>
  <c r="K14" i="7"/>
  <c r="AJ14" i="7"/>
  <c r="AK14" i="7" s="1"/>
  <c r="AL14" i="7" s="1"/>
  <c r="AQ14" i="7"/>
  <c r="AX14" i="7"/>
  <c r="AY14" i="7" s="1"/>
  <c r="BD14" i="7"/>
  <c r="BE14" i="7" s="1"/>
  <c r="BJ14" i="7"/>
  <c r="BK14" i="7" s="1"/>
  <c r="K13" i="7"/>
  <c r="AJ13" i="7"/>
  <c r="AK13" i="7" s="1"/>
  <c r="AL13" i="7" s="1"/>
  <c r="AQ13" i="7"/>
  <c r="AR13" i="7" s="1"/>
  <c r="AS13" i="7" s="1"/>
  <c r="AX13" i="7"/>
  <c r="AY13" i="7" s="1"/>
  <c r="BD13" i="7"/>
  <c r="BE13" i="7" s="1"/>
  <c r="BJ13" i="7"/>
  <c r="BK13" i="7" s="1"/>
  <c r="K12" i="7"/>
  <c r="AJ12" i="7"/>
  <c r="AQ12" i="7"/>
  <c r="AX12" i="7"/>
  <c r="AY12" i="7" s="1"/>
  <c r="BD12" i="7"/>
  <c r="BE12" i="7" s="1"/>
  <c r="BJ12" i="7"/>
  <c r="BK12" i="7" s="1"/>
  <c r="BJ2" i="7"/>
  <c r="BK2" i="7" s="1"/>
  <c r="BJ3" i="7"/>
  <c r="BK3" i="7" s="1"/>
  <c r="BJ4" i="7"/>
  <c r="BK4" i="7" s="1"/>
  <c r="BJ5" i="7"/>
  <c r="BK5" i="7" s="1"/>
  <c r="BJ6" i="7"/>
  <c r="BK6" i="7" s="1"/>
  <c r="BJ7" i="7"/>
  <c r="BK7" i="7" s="1"/>
  <c r="BJ8" i="7"/>
  <c r="BK8" i="7" s="1"/>
  <c r="BJ9" i="7"/>
  <c r="BK9" i="7" s="1"/>
  <c r="BJ10" i="7"/>
  <c r="BK10" i="7" s="1"/>
  <c r="BJ11" i="7"/>
  <c r="BK11" i="7" s="1"/>
  <c r="BD2" i="7"/>
  <c r="BE2" i="7" s="1"/>
  <c r="BD3" i="7"/>
  <c r="BE3" i="7" s="1"/>
  <c r="BD4" i="7"/>
  <c r="BE4" i="7" s="1"/>
  <c r="BD5" i="7"/>
  <c r="BE5" i="7" s="1"/>
  <c r="BD6" i="7"/>
  <c r="BE6" i="7" s="1"/>
  <c r="BD7" i="7"/>
  <c r="BE7" i="7" s="1"/>
  <c r="BD8" i="7"/>
  <c r="BE8" i="7" s="1"/>
  <c r="BD9" i="7"/>
  <c r="BE9" i="7" s="1"/>
  <c r="BD10" i="7"/>
  <c r="BE10" i="7" s="1"/>
  <c r="BD11" i="7"/>
  <c r="BE11" i="7" s="1"/>
  <c r="AX2" i="7"/>
  <c r="AY2" i="7" s="1"/>
  <c r="AX3" i="7"/>
  <c r="AY3" i="7" s="1"/>
  <c r="AX4" i="7"/>
  <c r="AY4" i="7" s="1"/>
  <c r="AX5" i="7"/>
  <c r="AY5" i="7" s="1"/>
  <c r="AX6" i="7"/>
  <c r="AY6" i="7" s="1"/>
  <c r="AX7" i="7"/>
  <c r="AY7" i="7" s="1"/>
  <c r="AX8" i="7"/>
  <c r="AY8" i="7" s="1"/>
  <c r="AX9" i="7"/>
  <c r="AY9" i="7" s="1"/>
  <c r="AX10" i="7"/>
  <c r="AY10" i="7" s="1"/>
  <c r="AX11" i="7"/>
  <c r="AY11" i="7" s="1"/>
  <c r="AQ2" i="7"/>
  <c r="AR2" i="7" s="1"/>
  <c r="AS2" i="7" s="1"/>
  <c r="AQ3" i="7"/>
  <c r="AQ4" i="7"/>
  <c r="AQ5" i="7"/>
  <c r="AR5" i="7" s="1"/>
  <c r="AS5" i="7" s="1"/>
  <c r="AQ6" i="7"/>
  <c r="AR6" i="7" s="1"/>
  <c r="AS6" i="7" s="1"/>
  <c r="AQ7" i="7"/>
  <c r="AR7" i="7" s="1"/>
  <c r="AS7" i="7" s="1"/>
  <c r="AQ8" i="7"/>
  <c r="AQ9" i="7"/>
  <c r="AQ10" i="7"/>
  <c r="AQ11" i="7"/>
  <c r="AJ8" i="7"/>
  <c r="AK8" i="7" s="1"/>
  <c r="AL8" i="7" s="1"/>
  <c r="AJ3" i="7"/>
  <c r="AJ4" i="7"/>
  <c r="AJ5" i="7"/>
  <c r="AJ6" i="7"/>
  <c r="AJ7" i="7"/>
  <c r="AK7" i="7" s="1"/>
  <c r="AL7" i="7" s="1"/>
  <c r="AJ9" i="7"/>
  <c r="AK9" i="7" s="1"/>
  <c r="AL9" i="7" s="1"/>
  <c r="AJ10" i="7"/>
  <c r="AK10" i="7" s="1"/>
  <c r="AL10" i="7" s="1"/>
  <c r="AJ11" i="7"/>
  <c r="AK11" i="7" s="1"/>
  <c r="AL11" i="7" s="1"/>
  <c r="BU101" i="7" l="1"/>
  <c r="R101" i="7" s="1"/>
  <c r="S101" i="7" s="1"/>
  <c r="AF45" i="7"/>
  <c r="L45" i="10"/>
  <c r="AF100" i="7"/>
  <c r="L100" i="10"/>
  <c r="AF16" i="7"/>
  <c r="L16" i="7" s="1"/>
  <c r="M16" i="7" s="1"/>
  <c r="L16" i="10"/>
  <c r="AF24" i="7"/>
  <c r="L24" i="10"/>
  <c r="AF29" i="7"/>
  <c r="L29" i="7" s="1"/>
  <c r="M29" i="7" s="1"/>
  <c r="L29" i="10"/>
  <c r="AF34" i="7"/>
  <c r="L34" i="7" s="1"/>
  <c r="M34" i="7" s="1"/>
  <c r="L34" i="10"/>
  <c r="AF47" i="7"/>
  <c r="L47" i="7" s="1"/>
  <c r="M47" i="7" s="1"/>
  <c r="L47" i="10"/>
  <c r="AF60" i="7"/>
  <c r="L60" i="10"/>
  <c r="AF19" i="7"/>
  <c r="L19" i="7" s="1"/>
  <c r="M19" i="7" s="1"/>
  <c r="L19" i="10"/>
  <c r="AF42" i="7"/>
  <c r="L42" i="10"/>
  <c r="AF55" i="7"/>
  <c r="L55" i="10"/>
  <c r="AF13" i="7"/>
  <c r="L13" i="10"/>
  <c r="AF78" i="7"/>
  <c r="L78" i="10"/>
  <c r="AF98" i="7"/>
  <c r="L98" i="10"/>
  <c r="AF68" i="7"/>
  <c r="L68" i="10"/>
  <c r="AF73" i="7"/>
  <c r="L73" i="10"/>
  <c r="AF83" i="7"/>
  <c r="L83" i="7" s="1"/>
  <c r="M83" i="7" s="1"/>
  <c r="L83" i="10"/>
  <c r="AF88" i="7"/>
  <c r="L88" i="10"/>
  <c r="AF93" i="7"/>
  <c r="L93" i="10"/>
  <c r="AF37" i="7"/>
  <c r="M37" i="10" s="1"/>
  <c r="L37" i="10"/>
  <c r="AF50" i="7"/>
  <c r="L50" i="10"/>
  <c r="AF63" i="7"/>
  <c r="L63" i="7" s="1"/>
  <c r="M63" i="7" s="1"/>
  <c r="L63" i="10"/>
  <c r="AF22" i="7"/>
  <c r="L22" i="7" s="1"/>
  <c r="M22" i="7" s="1"/>
  <c r="L22" i="10"/>
  <c r="AF27" i="7"/>
  <c r="L27" i="10"/>
  <c r="AF58" i="7"/>
  <c r="L58" i="7" s="1"/>
  <c r="M58" i="7" s="1"/>
  <c r="L58" i="10"/>
  <c r="AF32" i="7"/>
  <c r="L32" i="10"/>
  <c r="AF53" i="7"/>
  <c r="L53" i="10"/>
  <c r="AF96" i="7"/>
  <c r="L96" i="10"/>
  <c r="AF40" i="7"/>
  <c r="L40" i="7" s="1"/>
  <c r="M40" i="7" s="1"/>
  <c r="L40" i="10"/>
  <c r="AF76" i="7"/>
  <c r="L76" i="10"/>
  <c r="AF81" i="7"/>
  <c r="L81" i="10"/>
  <c r="AF86" i="7"/>
  <c r="L86" i="10"/>
  <c r="AF91" i="7"/>
  <c r="L91" i="10"/>
  <c r="AF14" i="7"/>
  <c r="L14" i="10"/>
  <c r="AF48" i="7"/>
  <c r="L48" i="7" s="1"/>
  <c r="M48" i="7" s="1"/>
  <c r="L48" i="10"/>
  <c r="AF66" i="7"/>
  <c r="L66" i="7" s="1"/>
  <c r="M66" i="7" s="1"/>
  <c r="L66" i="10"/>
  <c r="AF71" i="7"/>
  <c r="L71" i="7" s="1"/>
  <c r="M71" i="7" s="1"/>
  <c r="L71" i="10"/>
  <c r="AF20" i="7"/>
  <c r="L20" i="7" s="1"/>
  <c r="M20" i="7" s="1"/>
  <c r="L20" i="10"/>
  <c r="AF25" i="7"/>
  <c r="L25" i="10"/>
  <c r="AF35" i="7"/>
  <c r="L35" i="10"/>
  <c r="AF43" i="7"/>
  <c r="L43" i="7" s="1"/>
  <c r="M43" i="7" s="1"/>
  <c r="L43" i="10"/>
  <c r="AF61" i="7"/>
  <c r="L61" i="7" s="1"/>
  <c r="M61" i="7" s="1"/>
  <c r="L61" i="10"/>
  <c r="AF56" i="7"/>
  <c r="L56" i="7" s="1"/>
  <c r="M56" i="7" s="1"/>
  <c r="L56" i="10"/>
  <c r="AF99" i="7"/>
  <c r="L99" i="7" s="1"/>
  <c r="M99" i="7" s="1"/>
  <c r="L99" i="10"/>
  <c r="AF30" i="7"/>
  <c r="L30" i="10"/>
  <c r="AF74" i="7"/>
  <c r="L74" i="10"/>
  <c r="AF79" i="7"/>
  <c r="M79" i="10" s="1"/>
  <c r="L79" i="10"/>
  <c r="AF94" i="7"/>
  <c r="L94" i="10"/>
  <c r="AF38" i="7"/>
  <c r="L38" i="10"/>
  <c r="AF51" i="7"/>
  <c r="L51" i="7" s="1"/>
  <c r="M51" i="7" s="1"/>
  <c r="L51" i="10"/>
  <c r="AF64" i="7"/>
  <c r="L64" i="7" s="1"/>
  <c r="M64" i="7" s="1"/>
  <c r="L64" i="10"/>
  <c r="AF69" i="7"/>
  <c r="L69" i="7" s="1"/>
  <c r="M69" i="7" s="1"/>
  <c r="L69" i="10"/>
  <c r="AF84" i="7"/>
  <c r="L84" i="7" s="1"/>
  <c r="M84" i="7" s="1"/>
  <c r="L84" i="10"/>
  <c r="AF89" i="7"/>
  <c r="L89" i="7" s="1"/>
  <c r="M89" i="7" s="1"/>
  <c r="L89" i="10"/>
  <c r="AF23" i="7"/>
  <c r="L23" i="7" s="1"/>
  <c r="M23" i="7" s="1"/>
  <c r="L23" i="10"/>
  <c r="AF28" i="7"/>
  <c r="L28" i="10"/>
  <c r="AF33" i="7"/>
  <c r="L33" i="10"/>
  <c r="AF46" i="7"/>
  <c r="L46" i="10"/>
  <c r="AF54" i="7"/>
  <c r="L54" i="10"/>
  <c r="AF59" i="7"/>
  <c r="L59" i="7" s="1"/>
  <c r="M59" i="7" s="1"/>
  <c r="L59" i="10"/>
  <c r="AF15" i="7"/>
  <c r="L15" i="10"/>
  <c r="AF18" i="7"/>
  <c r="L18" i="10"/>
  <c r="AF41" i="7"/>
  <c r="L41" i="7" s="1"/>
  <c r="M41" i="7" s="1"/>
  <c r="L41" i="10"/>
  <c r="AF97" i="7"/>
  <c r="L97" i="10"/>
  <c r="AF77" i="7"/>
  <c r="L77" i="10"/>
  <c r="AF82" i="7"/>
  <c r="L82" i="7" s="1"/>
  <c r="M82" i="7" s="1"/>
  <c r="L82" i="10"/>
  <c r="AF87" i="7"/>
  <c r="L87" i="7" s="1"/>
  <c r="M87" i="7" s="1"/>
  <c r="L87" i="10"/>
  <c r="AF92" i="7"/>
  <c r="L92" i="10"/>
  <c r="AF49" i="7"/>
  <c r="L49" i="7" s="1"/>
  <c r="M49" i="7" s="1"/>
  <c r="L49" i="10"/>
  <c r="AF67" i="7"/>
  <c r="L67" i="10"/>
  <c r="AF72" i="7"/>
  <c r="L72" i="7" s="1"/>
  <c r="M72" i="7" s="1"/>
  <c r="L72" i="10"/>
  <c r="AF12" i="7"/>
  <c r="L12" i="10"/>
  <c r="AF21" i="7"/>
  <c r="L21" i="7" s="1"/>
  <c r="M21" i="7" s="1"/>
  <c r="L21" i="10"/>
  <c r="AF26" i="7"/>
  <c r="L26" i="7" s="1"/>
  <c r="M26" i="7" s="1"/>
  <c r="L26" i="10"/>
  <c r="AF36" i="7"/>
  <c r="L36" i="7" s="1"/>
  <c r="M36" i="7" s="1"/>
  <c r="L36" i="10"/>
  <c r="AF44" i="7"/>
  <c r="L44" i="10"/>
  <c r="AF62" i="7"/>
  <c r="L62" i="7" s="1"/>
  <c r="M62" i="7" s="1"/>
  <c r="L62" i="10"/>
  <c r="AF57" i="7"/>
  <c r="L57" i="10"/>
  <c r="AF17" i="7"/>
  <c r="L17" i="10"/>
  <c r="AF31" i="7"/>
  <c r="L31" i="10"/>
  <c r="AF52" i="7"/>
  <c r="L52" i="10"/>
  <c r="AF75" i="7"/>
  <c r="L75" i="7" s="1"/>
  <c r="M75" i="7" s="1"/>
  <c r="L75" i="10"/>
  <c r="AF80" i="7"/>
  <c r="L80" i="7" s="1"/>
  <c r="M80" i="7" s="1"/>
  <c r="L80" i="10"/>
  <c r="AF85" i="7"/>
  <c r="L85" i="7" s="1"/>
  <c r="M85" i="7" s="1"/>
  <c r="L85" i="10"/>
  <c r="AF95" i="7"/>
  <c r="L95" i="7" s="1"/>
  <c r="M95" i="7" s="1"/>
  <c r="L95" i="10"/>
  <c r="AF39" i="7"/>
  <c r="L39" i="10"/>
  <c r="AF65" i="7"/>
  <c r="L65" i="7" s="1"/>
  <c r="M65" i="7" s="1"/>
  <c r="L65" i="10"/>
  <c r="AF70" i="7"/>
  <c r="L70" i="7" s="1"/>
  <c r="M70" i="7" s="1"/>
  <c r="L70" i="10"/>
  <c r="AF90" i="7"/>
  <c r="L90" i="10"/>
  <c r="R3" i="10"/>
  <c r="AE92" i="10"/>
  <c r="AE11" i="10"/>
  <c r="BL47" i="7"/>
  <c r="BL55" i="7"/>
  <c r="BL91" i="7"/>
  <c r="AE10" i="10"/>
  <c r="BL14" i="7"/>
  <c r="AE34" i="10"/>
  <c r="BL39" i="7"/>
  <c r="AE49" i="10"/>
  <c r="AE59" i="10"/>
  <c r="AE69" i="10"/>
  <c r="AE74" i="10"/>
  <c r="AE6" i="10"/>
  <c r="BL37" i="7"/>
  <c r="BL77" i="7"/>
  <c r="BL15" i="7"/>
  <c r="AE45" i="10"/>
  <c r="BL60" i="7"/>
  <c r="AE19" i="10"/>
  <c r="AE44" i="10"/>
  <c r="AE54" i="10"/>
  <c r="AE9" i="10"/>
  <c r="AE79" i="10"/>
  <c r="AE99" i="10"/>
  <c r="AE8" i="10"/>
  <c r="AE22" i="10"/>
  <c r="AE89" i="10"/>
  <c r="BL94" i="7"/>
  <c r="AE7" i="10"/>
  <c r="AE52" i="10"/>
  <c r="AE32" i="10"/>
  <c r="BL57" i="7"/>
  <c r="AE67" i="10"/>
  <c r="AE5" i="10"/>
  <c r="AE72" i="10"/>
  <c r="AE4" i="10"/>
  <c r="BL20" i="7"/>
  <c r="BL25" i="7"/>
  <c r="BL82" i="7"/>
  <c r="BL87" i="7"/>
  <c r="AE30" i="10"/>
  <c r="AE65" i="10"/>
  <c r="AE101" i="10"/>
  <c r="AE35" i="10"/>
  <c r="AE50" i="10"/>
  <c r="AE70" i="10"/>
  <c r="BL75" i="7"/>
  <c r="BL12" i="7"/>
  <c r="BL23" i="7"/>
  <c r="BL80" i="7"/>
  <c r="BL85" i="7"/>
  <c r="AE28" i="10"/>
  <c r="AE90" i="10"/>
  <c r="AE43" i="10"/>
  <c r="BL63" i="7"/>
  <c r="BL33" i="7"/>
  <c r="BL38" i="7"/>
  <c r="AE48" i="10"/>
  <c r="BL58" i="7"/>
  <c r="BL68" i="7"/>
  <c r="AE78" i="10"/>
  <c r="P16" i="7"/>
  <c r="AE21" i="10"/>
  <c r="AE26" i="10"/>
  <c r="BL83" i="7"/>
  <c r="AE88" i="10"/>
  <c r="BL98" i="7"/>
  <c r="BL13" i="7"/>
  <c r="AE17" i="10"/>
  <c r="BL93" i="7"/>
  <c r="BL41" i="7"/>
  <c r="AE46" i="10"/>
  <c r="BL56" i="7"/>
  <c r="AE61" i="10"/>
  <c r="AE66" i="10"/>
  <c r="AE36" i="10"/>
  <c r="BL71" i="7"/>
  <c r="BL76" i="7"/>
  <c r="BL24" i="7"/>
  <c r="AE81" i="10"/>
  <c r="BL86" i="7"/>
  <c r="BL96" i="7"/>
  <c r="Y71" i="10"/>
  <c r="Y11" i="10"/>
  <c r="Y86" i="10"/>
  <c r="Y91" i="10"/>
  <c r="Y9" i="10"/>
  <c r="Y44" i="10"/>
  <c r="AZ54" i="7"/>
  <c r="Y39" i="10"/>
  <c r="AZ74" i="7"/>
  <c r="AZ99" i="7"/>
  <c r="Y6" i="10"/>
  <c r="Y27" i="10"/>
  <c r="AZ89" i="7"/>
  <c r="Y94" i="10"/>
  <c r="Y5" i="10"/>
  <c r="Y52" i="10"/>
  <c r="AZ32" i="7"/>
  <c r="Y57" i="10"/>
  <c r="Y100" i="10"/>
  <c r="W3" i="10"/>
  <c r="Y3" i="10"/>
  <c r="AZ77" i="7"/>
  <c r="W2" i="10"/>
  <c r="Y20" i="10"/>
  <c r="AZ25" i="7"/>
  <c r="Y30" i="10"/>
  <c r="Y45" i="10"/>
  <c r="Y40" i="10"/>
  <c r="Y80" i="10"/>
  <c r="Y85" i="10"/>
  <c r="AZ18" i="7"/>
  <c r="AZ63" i="7"/>
  <c r="Y68" i="10"/>
  <c r="AZ73" i="7"/>
  <c r="Y78" i="10"/>
  <c r="Y16" i="10"/>
  <c r="Y21" i="10"/>
  <c r="Y26" i="10"/>
  <c r="AZ83" i="7"/>
  <c r="Y88" i="10"/>
  <c r="AZ98" i="7"/>
  <c r="Y36" i="10"/>
  <c r="AZ76" i="7"/>
  <c r="Y24" i="10"/>
  <c r="Y29" i="10"/>
  <c r="Y81" i="10"/>
  <c r="AZ96" i="7"/>
  <c r="Y19" i="10"/>
  <c r="AZ64" i="7"/>
  <c r="AZ14" i="7"/>
  <c r="Y49" i="10"/>
  <c r="AZ69" i="7"/>
  <c r="Y7" i="10"/>
  <c r="Y79" i="10"/>
  <c r="Y22" i="10"/>
  <c r="AZ84" i="7"/>
  <c r="Y42" i="10"/>
  <c r="Y37" i="10"/>
  <c r="Y47" i="10"/>
  <c r="Y67" i="10"/>
  <c r="Y82" i="10"/>
  <c r="AZ87" i="7"/>
  <c r="AZ97" i="7"/>
  <c r="AZ92" i="7"/>
  <c r="AZ15" i="7"/>
  <c r="AZ55" i="7"/>
  <c r="Y60" i="10"/>
  <c r="AZ65" i="7"/>
  <c r="Y35" i="10"/>
  <c r="Y50" i="10"/>
  <c r="Y70" i="10"/>
  <c r="AZ75" i="7"/>
  <c r="Y12" i="10"/>
  <c r="Y23" i="10"/>
  <c r="Y90" i="10"/>
  <c r="Y95" i="10"/>
  <c r="AZ43" i="7"/>
  <c r="AZ53" i="7"/>
  <c r="Y33" i="10"/>
  <c r="Y38" i="10"/>
  <c r="Y48" i="10"/>
  <c r="Y58" i="10"/>
  <c r="Y13" i="10"/>
  <c r="Y17" i="10"/>
  <c r="AZ93" i="7"/>
  <c r="AZ34" i="7"/>
  <c r="AZ59" i="7"/>
  <c r="P4" i="7"/>
  <c r="Y62" i="10"/>
  <c r="Y72" i="10"/>
  <c r="W101" i="10"/>
  <c r="Y101" i="10"/>
  <c r="AZ28" i="7"/>
  <c r="Y31" i="10"/>
  <c r="AZ41" i="7"/>
  <c r="Y46" i="10"/>
  <c r="Y51" i="10"/>
  <c r="AZ56" i="7"/>
  <c r="AZ61" i="7"/>
  <c r="Y66" i="10"/>
  <c r="Q41" i="10"/>
  <c r="N86" i="7"/>
  <c r="Q7" i="10"/>
  <c r="Q39" i="10"/>
  <c r="Q82" i="10"/>
  <c r="AM87" i="7"/>
  <c r="Q100" i="10"/>
  <c r="AM13" i="7"/>
  <c r="Q31" i="10"/>
  <c r="AM46" i="7"/>
  <c r="AM29" i="7"/>
  <c r="Q96" i="10"/>
  <c r="Q64" i="10"/>
  <c r="AM14" i="7"/>
  <c r="Q84" i="10"/>
  <c r="AM57" i="7"/>
  <c r="Q62" i="10"/>
  <c r="Q93" i="10"/>
  <c r="AM56" i="7"/>
  <c r="Q71" i="10"/>
  <c r="Q10" i="10"/>
  <c r="Q9" i="10"/>
  <c r="Q49" i="10"/>
  <c r="Q69" i="10"/>
  <c r="Q79" i="10"/>
  <c r="Q99" i="10"/>
  <c r="Q94" i="10"/>
  <c r="AM42" i="7"/>
  <c r="Q8" i="10"/>
  <c r="AM72" i="7"/>
  <c r="Q77" i="10"/>
  <c r="Q15" i="10"/>
  <c r="Q60" i="10"/>
  <c r="AM40" i="7"/>
  <c r="AM50" i="7"/>
  <c r="Q70" i="10"/>
  <c r="AM85" i="7"/>
  <c r="AM90" i="7"/>
  <c r="Q95" i="10"/>
  <c r="AM63" i="7"/>
  <c r="Q38" i="10"/>
  <c r="Q48" i="10"/>
  <c r="N68" i="7"/>
  <c r="N78" i="7"/>
  <c r="Q21" i="10"/>
  <c r="Q83" i="10"/>
  <c r="U74" i="10"/>
  <c r="AT69" i="7"/>
  <c r="S101" i="10"/>
  <c r="U41" i="10"/>
  <c r="AT46" i="7"/>
  <c r="AT56" i="7"/>
  <c r="N71" i="7"/>
  <c r="AT91" i="7"/>
  <c r="U34" i="10"/>
  <c r="U39" i="10"/>
  <c r="U67" i="10"/>
  <c r="U82" i="10"/>
  <c r="AT92" i="7"/>
  <c r="AT45" i="7"/>
  <c r="AT50" i="7"/>
  <c r="AT85" i="7"/>
  <c r="AT63" i="7"/>
  <c r="U5" i="10"/>
  <c r="U38" i="10"/>
  <c r="U83" i="10"/>
  <c r="AT98" i="7"/>
  <c r="AT61" i="7"/>
  <c r="U81" i="10"/>
  <c r="AT89" i="7"/>
  <c r="U15" i="10"/>
  <c r="U60" i="10"/>
  <c r="U6" i="10"/>
  <c r="AT13" i="7"/>
  <c r="Q61" i="10"/>
  <c r="L24" i="7"/>
  <c r="M24" i="7" s="1"/>
  <c r="M24" i="10"/>
  <c r="L32" i="7"/>
  <c r="M32" i="7" s="1"/>
  <c r="M32" i="10"/>
  <c r="L45" i="7"/>
  <c r="M45" i="7" s="1"/>
  <c r="M45" i="10"/>
  <c r="L67" i="7"/>
  <c r="M67" i="7" s="1"/>
  <c r="M67" i="10"/>
  <c r="AB22" i="10"/>
  <c r="AB39" i="10"/>
  <c r="AB61" i="10"/>
  <c r="AB83" i="10"/>
  <c r="AB44" i="10"/>
  <c r="BF66" i="7"/>
  <c r="AB13" i="10"/>
  <c r="AB93" i="10"/>
  <c r="Z3" i="10"/>
  <c r="BF3" i="7"/>
  <c r="BF32" i="7"/>
  <c r="AB54" i="10"/>
  <c r="AB76" i="10"/>
  <c r="AB98" i="10"/>
  <c r="Z2" i="10"/>
  <c r="BF15" i="7"/>
  <c r="BF37" i="7"/>
  <c r="AB81" i="10"/>
  <c r="AB69" i="10"/>
  <c r="AB74" i="10"/>
  <c r="AB23" i="10"/>
  <c r="AB79" i="10"/>
  <c r="AB28" i="10"/>
  <c r="AB89" i="10"/>
  <c r="BF50" i="7"/>
  <c r="AB94" i="10"/>
  <c r="AB78" i="10"/>
  <c r="BF91" i="7"/>
  <c r="AB30" i="10"/>
  <c r="AB52" i="10"/>
  <c r="AB96" i="10"/>
  <c r="AB14" i="10"/>
  <c r="AB57" i="10"/>
  <c r="AB17" i="10"/>
  <c r="BF33" i="7"/>
  <c r="AB55" i="10"/>
  <c r="AB77" i="10"/>
  <c r="AB99" i="10"/>
  <c r="BF38" i="7"/>
  <c r="AB60" i="10"/>
  <c r="BF82" i="7"/>
  <c r="AB65" i="10"/>
  <c r="AB87" i="10"/>
  <c r="BF48" i="7"/>
  <c r="AB70" i="10"/>
  <c r="AB19" i="10"/>
  <c r="BF36" i="7"/>
  <c r="AB58" i="10"/>
  <c r="AB41" i="10"/>
  <c r="BF63" i="7"/>
  <c r="BF85" i="7"/>
  <c r="AB46" i="10"/>
  <c r="AB68" i="10"/>
  <c r="AB90" i="10"/>
  <c r="AB7" i="10"/>
  <c r="BF7" i="7"/>
  <c r="AB6" i="10"/>
  <c r="BF6" i="7"/>
  <c r="AB5" i="10"/>
  <c r="BF5" i="7"/>
  <c r="AB4" i="10"/>
  <c r="BF4" i="7"/>
  <c r="AB11" i="10"/>
  <c r="BF11" i="7"/>
  <c r="AB10" i="10"/>
  <c r="BF10" i="7"/>
  <c r="AB9" i="10"/>
  <c r="BF9" i="7"/>
  <c r="AB8" i="10"/>
  <c r="BF8" i="7"/>
  <c r="BF20" i="7"/>
  <c r="AB20" i="10"/>
  <c r="BL42" i="7"/>
  <c r="AE42" i="10"/>
  <c r="BL62" i="7"/>
  <c r="AE62" i="10"/>
  <c r="BL84" i="7"/>
  <c r="AE84" i="10"/>
  <c r="BF40" i="7"/>
  <c r="AB40" i="10"/>
  <c r="BF62" i="7"/>
  <c r="AB62" i="10"/>
  <c r="BF84" i="7"/>
  <c r="AB84" i="10"/>
  <c r="AT40" i="7"/>
  <c r="U40" i="10"/>
  <c r="AT62" i="7"/>
  <c r="U62" i="10"/>
  <c r="AT84" i="7"/>
  <c r="U84" i="10"/>
  <c r="BF27" i="7"/>
  <c r="AB27" i="10"/>
  <c r="BL64" i="7"/>
  <c r="AE64" i="10"/>
  <c r="BF42" i="7"/>
  <c r="AB42" i="10"/>
  <c r="BF64" i="7"/>
  <c r="AB64" i="10"/>
  <c r="BF86" i="7"/>
  <c r="AB86" i="10"/>
  <c r="BL18" i="7"/>
  <c r="AE18" i="10"/>
  <c r="AT64" i="7"/>
  <c r="U64" i="10"/>
  <c r="BL40" i="7"/>
  <c r="AE40" i="10"/>
  <c r="BL31" i="7"/>
  <c r="AE31" i="10"/>
  <c r="BL53" i="7"/>
  <c r="AE53" i="10"/>
  <c r="BF31" i="7"/>
  <c r="AB31" i="10"/>
  <c r="BL29" i="7"/>
  <c r="AE29" i="10"/>
  <c r="AT100" i="7"/>
  <c r="U100" i="10"/>
  <c r="BL51" i="7"/>
  <c r="AE51" i="10"/>
  <c r="BL73" i="7"/>
  <c r="AE73" i="10"/>
  <c r="BL95" i="7"/>
  <c r="AE95" i="10"/>
  <c r="BL27" i="7"/>
  <c r="AE27" i="10"/>
  <c r="AT68" i="7"/>
  <c r="U68" i="10"/>
  <c r="AT90" i="7"/>
  <c r="U90" i="10"/>
  <c r="AT27" i="7"/>
  <c r="BF18" i="7"/>
  <c r="AB18" i="10"/>
  <c r="AT42" i="7"/>
  <c r="AT86" i="7"/>
  <c r="U86" i="10"/>
  <c r="BL100" i="7"/>
  <c r="AE100" i="10"/>
  <c r="BL97" i="7"/>
  <c r="AE97" i="10"/>
  <c r="BF100" i="7"/>
  <c r="AB100" i="10"/>
  <c r="BF53" i="7"/>
  <c r="AB53" i="10"/>
  <c r="BF75" i="7"/>
  <c r="AB75" i="10"/>
  <c r="BF97" i="7"/>
  <c r="AB97" i="10"/>
  <c r="BF29" i="7"/>
  <c r="AB29" i="10"/>
  <c r="AT75" i="7"/>
  <c r="BF51" i="7"/>
  <c r="AB51" i="10"/>
  <c r="BF73" i="7"/>
  <c r="AB73" i="10"/>
  <c r="BF95" i="7"/>
  <c r="AB95" i="10"/>
  <c r="AT83" i="7"/>
  <c r="BL66" i="7"/>
  <c r="AZ42" i="7"/>
  <c r="N84" i="7"/>
  <c r="BL50" i="7"/>
  <c r="AM65" i="7"/>
  <c r="AM41" i="7"/>
  <c r="BL70" i="7"/>
  <c r="AZ33" i="7"/>
  <c r="AM35" i="7"/>
  <c r="BL36" i="7"/>
  <c r="AM60" i="7"/>
  <c r="AM15" i="7"/>
  <c r="Z101" i="10"/>
  <c r="AC2" i="10"/>
  <c r="AC101" i="10"/>
  <c r="AC3" i="10"/>
  <c r="Y2" i="10"/>
  <c r="Z12" i="10"/>
  <c r="BS100" i="7"/>
  <c r="Z26" i="10"/>
  <c r="O70" i="10"/>
  <c r="AC77" i="10"/>
  <c r="W57" i="10"/>
  <c r="Z81" i="10"/>
  <c r="S83" i="10"/>
  <c r="Z92" i="10"/>
  <c r="W12" i="10"/>
  <c r="AC79" i="10"/>
  <c r="W81" i="10"/>
  <c r="O83" i="10"/>
  <c r="Z84" i="10"/>
  <c r="S86" i="10"/>
  <c r="Z95" i="10"/>
  <c r="R12" i="10"/>
  <c r="N18" i="10"/>
  <c r="AC90" i="10"/>
  <c r="W92" i="10"/>
  <c r="O94" i="10"/>
  <c r="AC17" i="10"/>
  <c r="AC25" i="10"/>
  <c r="W27" i="10"/>
  <c r="N29" i="10"/>
  <c r="AC38" i="10"/>
  <c r="W40" i="10"/>
  <c r="O42" i="10"/>
  <c r="AC49" i="10"/>
  <c r="W51" i="10"/>
  <c r="AC60" i="10"/>
  <c r="W62" i="10"/>
  <c r="O64" i="10"/>
  <c r="AC71" i="10"/>
  <c r="W73" i="10"/>
  <c r="AC82" i="10"/>
  <c r="W84" i="10"/>
  <c r="W95" i="10"/>
  <c r="Z98" i="10"/>
  <c r="BS36" i="7"/>
  <c r="BS17" i="7"/>
  <c r="AC85" i="10"/>
  <c r="Z49" i="10"/>
  <c r="Z25" i="10"/>
  <c r="Z23" i="10"/>
  <c r="AC34" i="10"/>
  <c r="Z21" i="10"/>
  <c r="R25" i="10"/>
  <c r="Z50" i="10"/>
  <c r="S63" i="10"/>
  <c r="Z72" i="10"/>
  <c r="AC88" i="10"/>
  <c r="Z33" i="10"/>
  <c r="Z66" i="10"/>
  <c r="S68" i="10"/>
  <c r="Z77" i="10"/>
  <c r="Z90" i="10"/>
  <c r="W90" i="10"/>
  <c r="Z20" i="10"/>
  <c r="Z55" i="10"/>
  <c r="Z79" i="10"/>
  <c r="S92" i="10"/>
  <c r="AC33" i="10"/>
  <c r="W35" i="10"/>
  <c r="AC44" i="10"/>
  <c r="W46" i="10"/>
  <c r="AC55" i="10"/>
  <c r="W79" i="10"/>
  <c r="AC66" i="10"/>
  <c r="W68" i="10"/>
  <c r="W15" i="10"/>
  <c r="R22" i="10"/>
  <c r="Z44" i="10"/>
  <c r="S46" i="10"/>
  <c r="O8" i="10"/>
  <c r="O15" i="10"/>
  <c r="R20" i="10"/>
  <c r="Z29" i="10"/>
  <c r="Z86" i="10"/>
  <c r="N20" i="10"/>
  <c r="AC27" i="10"/>
  <c r="W31" i="10"/>
  <c r="AC40" i="10"/>
  <c r="W42" i="10"/>
  <c r="AC51" i="10"/>
  <c r="W53" i="10"/>
  <c r="AC62" i="10"/>
  <c r="W64" i="10"/>
  <c r="AC73" i="10"/>
  <c r="W75" i="10"/>
  <c r="AC10" i="10"/>
  <c r="W6" i="10"/>
  <c r="AC19" i="10"/>
  <c r="W21" i="10"/>
  <c r="N23" i="10"/>
  <c r="AC9" i="10"/>
  <c r="AC39" i="10"/>
  <c r="W41" i="10"/>
  <c r="AC50" i="10"/>
  <c r="W52" i="10"/>
  <c r="AC61" i="10"/>
  <c r="W63" i="10"/>
  <c r="AC72" i="10"/>
  <c r="W74" i="10"/>
  <c r="BS80" i="7"/>
  <c r="Z18" i="10"/>
  <c r="Z16" i="10"/>
  <c r="W94" i="10"/>
  <c r="AC8" i="10"/>
  <c r="W18" i="10"/>
  <c r="R18" i="10"/>
  <c r="W11" i="10"/>
  <c r="W20" i="10"/>
  <c r="AC29" i="10"/>
  <c r="AC31" i="10"/>
  <c r="W33" i="10"/>
  <c r="AC42" i="10"/>
  <c r="W44" i="10"/>
  <c r="AC53" i="10"/>
  <c r="W55" i="10"/>
  <c r="AC64" i="10"/>
  <c r="W66" i="10"/>
  <c r="AC75" i="10"/>
  <c r="W77" i="10"/>
  <c r="Z88" i="10"/>
  <c r="S90" i="10"/>
  <c r="AC99" i="10"/>
  <c r="Z31" i="10"/>
  <c r="Z42" i="10"/>
  <c r="Z53" i="10"/>
  <c r="Z64" i="10"/>
  <c r="Z75" i="10"/>
  <c r="R77" i="10"/>
  <c r="AC86" i="10"/>
  <c r="W88" i="10"/>
  <c r="W5" i="10"/>
  <c r="Z27" i="10"/>
  <c r="R29" i="10"/>
  <c r="Z40" i="10"/>
  <c r="Z51" i="10"/>
  <c r="Z62" i="10"/>
  <c r="S64" i="10"/>
  <c r="Z73" i="10"/>
  <c r="AC95" i="10"/>
  <c r="W97" i="10"/>
  <c r="Z38" i="10"/>
  <c r="R27" i="10"/>
  <c r="S40" i="10"/>
  <c r="AC23" i="10"/>
  <c r="W25" i="10"/>
  <c r="N27" i="10"/>
  <c r="AC36" i="10"/>
  <c r="W38" i="10"/>
  <c r="O40" i="10"/>
  <c r="AC47" i="10"/>
  <c r="W49" i="10"/>
  <c r="AC58" i="10"/>
  <c r="W60" i="10"/>
  <c r="O62" i="10"/>
  <c r="AC69" i="10"/>
  <c r="W71" i="10"/>
  <c r="Z82" i="10"/>
  <c r="S84" i="10"/>
  <c r="W8" i="10"/>
  <c r="AC13" i="10"/>
  <c r="Z36" i="10"/>
  <c r="Z47" i="10"/>
  <c r="Z58" i="10"/>
  <c r="Z69" i="10"/>
  <c r="AC80" i="10"/>
  <c r="W82" i="10"/>
  <c r="O84" i="10"/>
  <c r="AC91" i="10"/>
  <c r="W47" i="10"/>
  <c r="O49" i="10"/>
  <c r="AC56" i="10"/>
  <c r="W58" i="10"/>
  <c r="AC67" i="10"/>
  <c r="W69" i="10"/>
  <c r="O71" i="10"/>
  <c r="Z11" i="10"/>
  <c r="Z13" i="10"/>
  <c r="AC21" i="10"/>
  <c r="W23" i="10"/>
  <c r="W36" i="10"/>
  <c r="AC45" i="10"/>
  <c r="BS9" i="7"/>
  <c r="R23" i="10"/>
  <c r="Z34" i="10"/>
  <c r="Z45" i="10"/>
  <c r="Z56" i="10"/>
  <c r="Z67" i="10"/>
  <c r="S69" i="10"/>
  <c r="R11" i="10"/>
  <c r="AC7" i="10"/>
  <c r="AC6" i="10"/>
  <c r="Z17" i="10"/>
  <c r="AC5" i="10"/>
  <c r="W17" i="10"/>
  <c r="W4" i="10"/>
  <c r="O9" i="10"/>
  <c r="AC4" i="10"/>
  <c r="AC97" i="10"/>
  <c r="Z99" i="10"/>
  <c r="Z60" i="10"/>
  <c r="S62" i="10"/>
  <c r="Z71" i="10"/>
  <c r="AC84" i="10"/>
  <c r="W86" i="10"/>
  <c r="Z97" i="10"/>
  <c r="W99" i="10"/>
  <c r="Z10" i="10"/>
  <c r="BS8" i="7"/>
  <c r="AC78" i="10"/>
  <c r="S7" i="10"/>
  <c r="Z6" i="10"/>
  <c r="Z9" i="10"/>
  <c r="W13" i="10"/>
  <c r="S6" i="10"/>
  <c r="Z7" i="10"/>
  <c r="AC30" i="10"/>
  <c r="N13" i="10"/>
  <c r="Z30" i="10"/>
  <c r="AC32" i="10"/>
  <c r="W34" i="10"/>
  <c r="AC43" i="10"/>
  <c r="AC54" i="10"/>
  <c r="AC65" i="10"/>
  <c r="W67" i="10"/>
  <c r="O69" i="10"/>
  <c r="AC76" i="10"/>
  <c r="Z78" i="10"/>
  <c r="Z80" i="10"/>
  <c r="S93" i="10"/>
  <c r="O95" i="10"/>
  <c r="N21" i="10"/>
  <c r="W30" i="10"/>
  <c r="Z32" i="10"/>
  <c r="BS40" i="7"/>
  <c r="Z43" i="10"/>
  <c r="Z54" i="10"/>
  <c r="BS62" i="7"/>
  <c r="Z65" i="10"/>
  <c r="Z76" i="10"/>
  <c r="W78" i="10"/>
  <c r="W80" i="10"/>
  <c r="AC89" i="10"/>
  <c r="W91" i="10"/>
  <c r="Z19" i="10"/>
  <c r="R21" i="10"/>
  <c r="W56" i="10"/>
  <c r="S82" i="10"/>
  <c r="Z91" i="10"/>
  <c r="Z5" i="10"/>
  <c r="W19" i="10"/>
  <c r="AC28" i="10"/>
  <c r="Z4" i="10"/>
  <c r="AC14" i="10"/>
  <c r="R19" i="10"/>
  <c r="Z28" i="10"/>
  <c r="R30" i="10"/>
  <c r="W32" i="10"/>
  <c r="AC41" i="10"/>
  <c r="W43" i="10"/>
  <c r="AC52" i="10"/>
  <c r="W54" i="10"/>
  <c r="AC63" i="10"/>
  <c r="W65" i="10"/>
  <c r="AC74" i="10"/>
  <c r="W76" i="10"/>
  <c r="R78" i="10"/>
  <c r="Z89" i="10"/>
  <c r="S91" i="10"/>
  <c r="Z8" i="10"/>
  <c r="R13" i="10"/>
  <c r="W45" i="10"/>
  <c r="Z14" i="10"/>
  <c r="AC18" i="10"/>
  <c r="N19" i="10"/>
  <c r="AC26" i="10"/>
  <c r="W28" i="10"/>
  <c r="Z41" i="10"/>
  <c r="Z52" i="10"/>
  <c r="Z63" i="10"/>
  <c r="Z74" i="10"/>
  <c r="O78" i="10"/>
  <c r="AC87" i="10"/>
  <c r="W89" i="10"/>
  <c r="AC98" i="10"/>
  <c r="AC16" i="10"/>
  <c r="W10" i="10"/>
  <c r="AC12" i="10"/>
  <c r="O14" i="10"/>
  <c r="Z24" i="10"/>
  <c r="W72" i="10"/>
  <c r="Z85" i="10"/>
  <c r="AC96" i="10"/>
  <c r="BS20" i="7"/>
  <c r="R26" i="10"/>
  <c r="AC37" i="10"/>
  <c r="W39" i="10"/>
  <c r="AC48" i="10"/>
  <c r="AC59" i="10"/>
  <c r="W61" i="10"/>
  <c r="O63" i="10"/>
  <c r="AC70" i="10"/>
  <c r="O10" i="10"/>
  <c r="W9" i="10"/>
  <c r="AC11" i="10"/>
  <c r="AC22" i="10"/>
  <c r="W24" i="10"/>
  <c r="N26" i="10"/>
  <c r="Z37" i="10"/>
  <c r="S39" i="10"/>
  <c r="Z48" i="10"/>
  <c r="R50" i="10"/>
  <c r="Z59" i="10"/>
  <c r="S61" i="10"/>
  <c r="Z70" i="10"/>
  <c r="AC83" i="10"/>
  <c r="W85" i="10"/>
  <c r="O87" i="10"/>
  <c r="Z96" i="10"/>
  <c r="R98" i="10"/>
  <c r="W14" i="10"/>
  <c r="AC15" i="10"/>
  <c r="O16" i="10"/>
  <c r="Z22" i="10"/>
  <c r="R24" i="10"/>
  <c r="AC35" i="10"/>
  <c r="W37" i="10"/>
  <c r="O39" i="10"/>
  <c r="AC46" i="10"/>
  <c r="W48" i="10"/>
  <c r="O50" i="10"/>
  <c r="AC57" i="10"/>
  <c r="W59" i="10"/>
  <c r="O61" i="10"/>
  <c r="AC68" i="10"/>
  <c r="W70" i="10"/>
  <c r="O72" i="10"/>
  <c r="Z83" i="10"/>
  <c r="S85" i="10"/>
  <c r="AC94" i="10"/>
  <c r="W96" i="10"/>
  <c r="N98" i="10"/>
  <c r="AC24" i="10"/>
  <c r="W26" i="10"/>
  <c r="Z39" i="10"/>
  <c r="S41" i="10"/>
  <c r="Z61" i="10"/>
  <c r="W16" i="10"/>
  <c r="O41" i="10"/>
  <c r="W50" i="10"/>
  <c r="W7" i="10"/>
  <c r="Z15" i="10"/>
  <c r="AC20" i="10"/>
  <c r="W22" i="10"/>
  <c r="N24" i="10"/>
  <c r="Z35" i="10"/>
  <c r="Z46" i="10"/>
  <c r="Z57" i="10"/>
  <c r="Z68" i="10"/>
  <c r="AC81" i="10"/>
  <c r="W83" i="10"/>
  <c r="O85" i="10"/>
  <c r="AC92" i="10"/>
  <c r="Z94" i="10"/>
  <c r="BS16" i="7"/>
  <c r="BS70" i="7"/>
  <c r="BS58" i="7"/>
  <c r="BS34" i="7"/>
  <c r="BS64" i="7"/>
  <c r="BS38" i="7"/>
  <c r="BS49" i="7"/>
  <c r="BS60" i="7"/>
  <c r="BS71" i="7"/>
  <c r="BS69" i="7"/>
  <c r="BS95" i="7"/>
  <c r="BS91" i="7"/>
  <c r="BS47" i="7"/>
  <c r="BS76" i="7"/>
  <c r="BS6" i="7"/>
  <c r="BS5" i="7"/>
  <c r="BS86" i="7"/>
  <c r="BS99" i="7"/>
  <c r="BS84" i="7"/>
  <c r="BS21" i="7"/>
  <c r="BS65" i="7"/>
  <c r="BS28" i="7"/>
  <c r="BS89" i="7"/>
  <c r="BS10" i="7"/>
  <c r="BS37" i="7"/>
  <c r="BS48" i="7"/>
  <c r="BS35" i="7"/>
  <c r="BS46" i="7"/>
  <c r="BS82" i="7"/>
  <c r="BS32" i="7"/>
  <c r="BS43" i="7"/>
  <c r="BS54" i="7"/>
  <c r="BS78" i="7"/>
  <c r="BS15" i="7"/>
  <c r="BS56" i="7"/>
  <c r="BS41" i="7"/>
  <c r="BS87" i="7"/>
  <c r="BS72" i="7"/>
  <c r="BS45" i="7"/>
  <c r="BS39" i="7"/>
  <c r="BS61" i="7"/>
  <c r="BS12" i="7"/>
  <c r="BS59" i="7"/>
  <c r="BS85" i="7"/>
  <c r="BS98" i="7"/>
  <c r="BS67" i="7"/>
  <c r="BS63" i="7"/>
  <c r="BS13" i="7"/>
  <c r="BS24" i="7"/>
  <c r="BS11" i="7"/>
  <c r="BS83" i="7"/>
  <c r="BS57" i="7"/>
  <c r="BS68" i="7"/>
  <c r="BS94" i="7"/>
  <c r="BS7" i="7"/>
  <c r="BS29" i="7"/>
  <c r="BS33" i="7"/>
  <c r="BS44" i="7"/>
  <c r="BS55" i="7"/>
  <c r="BS66" i="7"/>
  <c r="BS19" i="7"/>
  <c r="BS42" i="7"/>
  <c r="BS88" i="7"/>
  <c r="BS73" i="7"/>
  <c r="BS25" i="7"/>
  <c r="BS51" i="7"/>
  <c r="BS97" i="7"/>
  <c r="BS3" i="7"/>
  <c r="BT3" i="7" s="1"/>
  <c r="BS2" i="7"/>
  <c r="BT2" i="7" s="1"/>
  <c r="BS18" i="7"/>
  <c r="BS4" i="7"/>
  <c r="BS23" i="7"/>
  <c r="BS93" i="7"/>
  <c r="BS30" i="7"/>
  <c r="BS52" i="7"/>
  <c r="BS74" i="7"/>
  <c r="BS14" i="7"/>
  <c r="BS50" i="7"/>
  <c r="BS22" i="7"/>
  <c r="BS96" i="7"/>
  <c r="BS26" i="7"/>
  <c r="BS81" i="7"/>
  <c r="BS92" i="7"/>
  <c r="BS77" i="7"/>
  <c r="BS79" i="7"/>
  <c r="BS90" i="7"/>
  <c r="BS27" i="7"/>
  <c r="BS31" i="7"/>
  <c r="BS53" i="7"/>
  <c r="BS75" i="7"/>
  <c r="AK97" i="7"/>
  <c r="AL97" i="7" s="1"/>
  <c r="R82" i="10"/>
  <c r="R68" i="10"/>
  <c r="R57" i="10"/>
  <c r="N80" i="10"/>
  <c r="AC93" i="10"/>
  <c r="N57" i="10"/>
  <c r="W100" i="10"/>
  <c r="R100" i="10"/>
  <c r="N85" i="10"/>
  <c r="W87" i="10"/>
  <c r="R48" i="10"/>
  <c r="R35" i="10"/>
  <c r="R87" i="10"/>
  <c r="N87" i="10"/>
  <c r="AR99" i="7"/>
  <c r="AS99" i="7" s="1"/>
  <c r="R91" i="10"/>
  <c r="Z100" i="10"/>
  <c r="W93" i="10"/>
  <c r="N97" i="10"/>
  <c r="R46" i="10"/>
  <c r="R95" i="10"/>
  <c r="R69" i="10"/>
  <c r="N84" i="10"/>
  <c r="N83" i="10"/>
  <c r="R31" i="10"/>
  <c r="R53" i="10"/>
  <c r="R65" i="10"/>
  <c r="R40" i="10"/>
  <c r="AC100" i="10"/>
  <c r="R63" i="10"/>
  <c r="R42" i="10"/>
  <c r="R85" i="10"/>
  <c r="N69" i="10"/>
  <c r="N61" i="10"/>
  <c r="N96" i="10"/>
  <c r="R83" i="10"/>
  <c r="R75" i="10"/>
  <c r="R94" i="10"/>
  <c r="N94" i="10"/>
  <c r="R88" i="10"/>
  <c r="R90" i="10"/>
  <c r="R70" i="10"/>
  <c r="R64" i="10"/>
  <c r="N54" i="10"/>
  <c r="N88" i="10"/>
  <c r="N39" i="10"/>
  <c r="O86" i="10"/>
  <c r="N41" i="10"/>
  <c r="N86" i="10"/>
  <c r="N43" i="10"/>
  <c r="N58" i="10"/>
  <c r="N36" i="10"/>
  <c r="N47" i="10"/>
  <c r="R99" i="10"/>
  <c r="R84" i="10"/>
  <c r="N78" i="10"/>
  <c r="N44" i="10"/>
  <c r="AR55" i="7"/>
  <c r="AS55" i="7" s="1"/>
  <c r="R56" i="10"/>
  <c r="AR66" i="7"/>
  <c r="AS66" i="7" s="1"/>
  <c r="U65" i="10" s="1"/>
  <c r="R67" i="10"/>
  <c r="AK66" i="7"/>
  <c r="AL66" i="7" s="1"/>
  <c r="Q65" i="10" s="1"/>
  <c r="N67" i="10"/>
  <c r="AR79" i="7"/>
  <c r="AS79" i="7" s="1"/>
  <c r="U78" i="10" s="1"/>
  <c r="R80" i="10"/>
  <c r="AK92" i="7"/>
  <c r="AL92" i="7" s="1"/>
  <c r="Q91" i="10" s="1"/>
  <c r="N93" i="10"/>
  <c r="AR96" i="7"/>
  <c r="AS96" i="7" s="1"/>
  <c r="R97" i="10"/>
  <c r="AK34" i="7"/>
  <c r="AL34" i="7" s="1"/>
  <c r="N35" i="10"/>
  <c r="AK45" i="7"/>
  <c r="AL45" i="7" s="1"/>
  <c r="N46" i="10"/>
  <c r="AR44" i="7"/>
  <c r="AS44" i="7" s="1"/>
  <c r="R45" i="10"/>
  <c r="AR32" i="7"/>
  <c r="AS32" i="7" s="1"/>
  <c r="R33" i="10"/>
  <c r="AR43" i="7"/>
  <c r="AS43" i="7" s="1"/>
  <c r="U42" i="10" s="1"/>
  <c r="R44" i="10"/>
  <c r="AR54" i="7"/>
  <c r="AS54" i="7" s="1"/>
  <c r="R55" i="10"/>
  <c r="AK81" i="7"/>
  <c r="AL81" i="7" s="1"/>
  <c r="N82" i="10"/>
  <c r="AR33" i="7"/>
  <c r="AS33" i="7" s="1"/>
  <c r="R34" i="10"/>
  <c r="AK33" i="7"/>
  <c r="AL33" i="7" s="1"/>
  <c r="N34" i="10"/>
  <c r="AK44" i="7"/>
  <c r="AL44" i="7" s="1"/>
  <c r="Q43" i="10" s="1"/>
  <c r="N45" i="10"/>
  <c r="AK55" i="7"/>
  <c r="AL55" i="7" s="1"/>
  <c r="N56" i="10"/>
  <c r="AK32" i="7"/>
  <c r="AL32" i="7" s="1"/>
  <c r="N33" i="10"/>
  <c r="R93" i="10"/>
  <c r="AR37" i="7"/>
  <c r="AS37" i="7" s="1"/>
  <c r="R38" i="10"/>
  <c r="AR48" i="7"/>
  <c r="AS48" i="7" s="1"/>
  <c r="U47" i="10" s="1"/>
  <c r="R49" i="10"/>
  <c r="AR59" i="7"/>
  <c r="AS59" i="7" s="1"/>
  <c r="R60" i="10"/>
  <c r="AR70" i="7"/>
  <c r="AS70" i="7" s="1"/>
  <c r="R71" i="10"/>
  <c r="AR35" i="7"/>
  <c r="AS35" i="7" s="1"/>
  <c r="R36" i="10"/>
  <c r="AK37" i="7"/>
  <c r="AL37" i="7" s="1"/>
  <c r="N38" i="10"/>
  <c r="AK59" i="7"/>
  <c r="AL59" i="7" s="1"/>
  <c r="N60" i="10"/>
  <c r="R86" i="10"/>
  <c r="N42" i="10"/>
  <c r="N40" i="10"/>
  <c r="Z87" i="10"/>
  <c r="AK98" i="7"/>
  <c r="AL98" i="7" s="1"/>
  <c r="N99" i="10"/>
  <c r="R92" i="10"/>
  <c r="R62" i="10"/>
  <c r="R61" i="10"/>
  <c r="AR88" i="7"/>
  <c r="AS88" i="7" s="1"/>
  <c r="R89" i="10"/>
  <c r="W98" i="10"/>
  <c r="R66" i="10"/>
  <c r="N64" i="10"/>
  <c r="N32" i="10"/>
  <c r="AR51" i="7"/>
  <c r="AS51" i="7" s="1"/>
  <c r="R52" i="10"/>
  <c r="N89" i="10"/>
  <c r="N65" i="10"/>
  <c r="N63" i="10"/>
  <c r="N62" i="10"/>
  <c r="N95" i="10"/>
  <c r="N92" i="10"/>
  <c r="N49" i="10"/>
  <c r="N100" i="10"/>
  <c r="R73" i="10"/>
  <c r="N71" i="10"/>
  <c r="R51" i="10"/>
  <c r="AR31" i="7"/>
  <c r="AS31" i="7" s="1"/>
  <c r="U30" i="10" s="1"/>
  <c r="R32" i="10"/>
  <c r="AR53" i="7"/>
  <c r="AS53" i="7" s="1"/>
  <c r="U52" i="10" s="1"/>
  <c r="R54" i="10"/>
  <c r="AR73" i="7"/>
  <c r="AS73" i="7" s="1"/>
  <c r="U72" i="10" s="1"/>
  <c r="R74" i="10"/>
  <c r="R72" i="10"/>
  <c r="N66" i="10"/>
  <c r="O100" i="10"/>
  <c r="AR36" i="7"/>
  <c r="AS36" i="7" s="1"/>
  <c r="R37" i="10"/>
  <c r="N91" i="10"/>
  <c r="AR58" i="7"/>
  <c r="AS58" i="7" s="1"/>
  <c r="R59" i="10"/>
  <c r="AK36" i="7"/>
  <c r="AL36" i="7" s="1"/>
  <c r="Q35" i="10" s="1"/>
  <c r="N37" i="10"/>
  <c r="AK47" i="7"/>
  <c r="AL47" i="7" s="1"/>
  <c r="N48" i="10"/>
  <c r="AK58" i="7"/>
  <c r="AL58" i="7" s="1"/>
  <c r="N59" i="10"/>
  <c r="N72" i="10"/>
  <c r="N50" i="10"/>
  <c r="N73" i="10"/>
  <c r="N70" i="10"/>
  <c r="N51" i="10"/>
  <c r="AK67" i="7"/>
  <c r="AL67" i="7" s="1"/>
  <c r="N68" i="10"/>
  <c r="AR80" i="7"/>
  <c r="AS80" i="7" s="1"/>
  <c r="R81" i="10"/>
  <c r="AK80" i="7"/>
  <c r="AL80" i="7" s="1"/>
  <c r="N81" i="10"/>
  <c r="AR95" i="7"/>
  <c r="AS95" i="7" s="1"/>
  <c r="R96" i="10"/>
  <c r="R79" i="10"/>
  <c r="N74" i="10"/>
  <c r="AK54" i="7"/>
  <c r="AL54" i="7" s="1"/>
  <c r="Q53" i="10" s="1"/>
  <c r="N55" i="10"/>
  <c r="AK76" i="7"/>
  <c r="AL76" i="7" s="1"/>
  <c r="Q75" i="10" s="1"/>
  <c r="N77" i="10"/>
  <c r="N52" i="10"/>
  <c r="AK30" i="7"/>
  <c r="AL30" i="7" s="1"/>
  <c r="N31" i="10"/>
  <c r="AK52" i="7"/>
  <c r="AL52" i="7" s="1"/>
  <c r="Q51" i="10" s="1"/>
  <c r="N53" i="10"/>
  <c r="AK74" i="7"/>
  <c r="AL74" i="7" s="1"/>
  <c r="Q73" i="10" s="1"/>
  <c r="N75" i="10"/>
  <c r="AK89" i="7"/>
  <c r="AL89" i="7" s="1"/>
  <c r="Q88" i="10" s="1"/>
  <c r="N90" i="10"/>
  <c r="N79" i="10"/>
  <c r="N76" i="10"/>
  <c r="R39" i="10"/>
  <c r="R43" i="10"/>
  <c r="R41" i="10"/>
  <c r="Z93" i="10"/>
  <c r="R58" i="10"/>
  <c r="R47" i="10"/>
  <c r="R76" i="10"/>
  <c r="AR97" i="7"/>
  <c r="AS97" i="7" s="1"/>
  <c r="AR77" i="7"/>
  <c r="AS77" i="7" s="1"/>
  <c r="AR76" i="7"/>
  <c r="AS76" i="7" s="1"/>
  <c r="U75" i="10" s="1"/>
  <c r="AR49" i="7"/>
  <c r="AS49" i="7" s="1"/>
  <c r="AK25" i="7"/>
  <c r="AL25" i="7" s="1"/>
  <c r="N10" i="10"/>
  <c r="AR19" i="7"/>
  <c r="AS19" i="7" s="1"/>
  <c r="AR28" i="7"/>
  <c r="AS28" i="7" s="1"/>
  <c r="U27" i="10" s="1"/>
  <c r="N9" i="10"/>
  <c r="AR22" i="7"/>
  <c r="AS22" i="7" s="1"/>
  <c r="AK26" i="7"/>
  <c r="AL26" i="7" s="1"/>
  <c r="N14" i="10"/>
  <c r="N8" i="10"/>
  <c r="AR29" i="7"/>
  <c r="AS29" i="7" s="1"/>
  <c r="R28" i="10"/>
  <c r="R6" i="10"/>
  <c r="R14" i="10"/>
  <c r="AK20" i="7"/>
  <c r="AL20" i="7" s="1"/>
  <c r="R17" i="10"/>
  <c r="R7" i="10"/>
  <c r="AK17" i="7"/>
  <c r="AL17" i="7" s="1"/>
  <c r="Q16" i="10" s="1"/>
  <c r="W29" i="10"/>
  <c r="N22" i="10"/>
  <c r="N30" i="10"/>
  <c r="R8" i="10"/>
  <c r="R2" i="10"/>
  <c r="R101" i="10"/>
  <c r="AR25" i="7"/>
  <c r="AS25" i="7" s="1"/>
  <c r="N2" i="10"/>
  <c r="R16" i="10"/>
  <c r="N17" i="10"/>
  <c r="N16" i="10"/>
  <c r="N15" i="10"/>
  <c r="N12" i="10"/>
  <c r="N11" i="10"/>
  <c r="R4" i="10"/>
  <c r="N28" i="10"/>
  <c r="AK27" i="7"/>
  <c r="AL27" i="7" s="1"/>
  <c r="AR9" i="7"/>
  <c r="AS9" i="7" s="1"/>
  <c r="R10" i="10"/>
  <c r="AR8" i="7"/>
  <c r="AS8" i="7" s="1"/>
  <c r="U7" i="10" s="1"/>
  <c r="R9" i="10"/>
  <c r="AR4" i="7"/>
  <c r="AS4" i="7" s="1"/>
  <c r="R5" i="10"/>
  <c r="AK6" i="7"/>
  <c r="AL6" i="7" s="1"/>
  <c r="N7" i="10"/>
  <c r="AK5" i="7"/>
  <c r="AL5" i="7" s="1"/>
  <c r="N6" i="10"/>
  <c r="AK4" i="7"/>
  <c r="AL4" i="7" s="1"/>
  <c r="N5" i="10"/>
  <c r="N4" i="10"/>
  <c r="AK3" i="7"/>
  <c r="AL3" i="7" s="1"/>
  <c r="N3" i="10"/>
  <c r="AR14" i="7"/>
  <c r="AS14" i="7" s="1"/>
  <c r="R15" i="10"/>
  <c r="AK24" i="7"/>
  <c r="AL24" i="7" s="1"/>
  <c r="N25" i="10"/>
  <c r="AK22" i="7"/>
  <c r="AL22" i="7" s="1"/>
  <c r="AR24" i="7"/>
  <c r="AS24" i="7" s="1"/>
  <c r="AK28" i="7"/>
  <c r="AL28" i="7" s="1"/>
  <c r="AR26" i="7"/>
  <c r="AS26" i="7" s="1"/>
  <c r="AK23" i="7"/>
  <c r="AL23" i="7" s="1"/>
  <c r="AK18" i="7"/>
  <c r="AL18" i="7" s="1"/>
  <c r="AR23" i="7"/>
  <c r="AS23" i="7" s="1"/>
  <c r="AR20" i="7"/>
  <c r="AS20" i="7" s="1"/>
  <c r="AR21" i="7"/>
  <c r="AS21" i="7" s="1"/>
  <c r="AR18" i="7"/>
  <c r="AS18" i="7" s="1"/>
  <c r="AK19" i="7"/>
  <c r="AL19" i="7" s="1"/>
  <c r="AR17" i="7"/>
  <c r="AS17" i="7" s="1"/>
  <c r="U16" i="10" s="1"/>
  <c r="AK12" i="7"/>
  <c r="AL12" i="7" s="1"/>
  <c r="Q11" i="10" s="1"/>
  <c r="AR3" i="7"/>
  <c r="AS3" i="7" s="1"/>
  <c r="AR12" i="7"/>
  <c r="AS12" i="7" s="1"/>
  <c r="AR11" i="7"/>
  <c r="AS11" i="7" s="1"/>
  <c r="AR10" i="7"/>
  <c r="AS10" i="7" s="1"/>
  <c r="AK2" i="7"/>
  <c r="AL2" i="7" s="1"/>
  <c r="BU75" i="7" l="1"/>
  <c r="BT75" i="7"/>
  <c r="BT10" i="7"/>
  <c r="BU10" i="7" s="1"/>
  <c r="BT36" i="7"/>
  <c r="AI36" i="10" s="1"/>
  <c r="BU89" i="7"/>
  <c r="BT89" i="7"/>
  <c r="BT59" i="7"/>
  <c r="BU59" i="7" s="1"/>
  <c r="BT12" i="7"/>
  <c r="BU12" i="7" s="1"/>
  <c r="BT61" i="7"/>
  <c r="BU61" i="7" s="1"/>
  <c r="BT39" i="7"/>
  <c r="BU39" i="7" s="1"/>
  <c r="BT20" i="7"/>
  <c r="BU20" i="7" s="1"/>
  <c r="BT92" i="7"/>
  <c r="BU92" i="7" s="1"/>
  <c r="BT86" i="7"/>
  <c r="AI86" i="10" s="1"/>
  <c r="BU81" i="7"/>
  <c r="BT81" i="7"/>
  <c r="BT5" i="7"/>
  <c r="BU5" i="7" s="1"/>
  <c r="BT87" i="7"/>
  <c r="BU87" i="7" s="1"/>
  <c r="BU41" i="7"/>
  <c r="BT41" i="7"/>
  <c r="BT22" i="7"/>
  <c r="BU22" i="7" s="1"/>
  <c r="BT33" i="7"/>
  <c r="BU33" i="7" s="1"/>
  <c r="BT56" i="7"/>
  <c r="AI56" i="10" s="1"/>
  <c r="BT47" i="7"/>
  <c r="AI47" i="10" s="1"/>
  <c r="BT50" i="7"/>
  <c r="AI50" i="10" s="1"/>
  <c r="BT29" i="7"/>
  <c r="BU29" i="7" s="1"/>
  <c r="BT15" i="7"/>
  <c r="AI15" i="10" s="1"/>
  <c r="BU91" i="7"/>
  <c r="BT91" i="7"/>
  <c r="BT14" i="7"/>
  <c r="BU14" i="7" s="1"/>
  <c r="BT7" i="7"/>
  <c r="AI7" i="10" s="1"/>
  <c r="BU78" i="7"/>
  <c r="BT78" i="7"/>
  <c r="BT95" i="7"/>
  <c r="AI95" i="10" s="1"/>
  <c r="BT37" i="7"/>
  <c r="BU37" i="7" s="1"/>
  <c r="BT40" i="7"/>
  <c r="BU40" i="7" s="1"/>
  <c r="BT67" i="7"/>
  <c r="AI67" i="10" s="1"/>
  <c r="BT70" i="7"/>
  <c r="AI70" i="10" s="1"/>
  <c r="BT53" i="7"/>
  <c r="AI53" i="10" s="1"/>
  <c r="BT97" i="7"/>
  <c r="BU97" i="7" s="1"/>
  <c r="BU16" i="7"/>
  <c r="BT16" i="7"/>
  <c r="BT80" i="7"/>
  <c r="BU80" i="7" s="1"/>
  <c r="BT51" i="7"/>
  <c r="BU51" i="7" s="1"/>
  <c r="BU85" i="7"/>
  <c r="BT85" i="7"/>
  <c r="BT27" i="7"/>
  <c r="BU27" i="7" s="1"/>
  <c r="BT65" i="7"/>
  <c r="BU65" i="7" s="1"/>
  <c r="BT73" i="7"/>
  <c r="AI73" i="10" s="1"/>
  <c r="BT21" i="7"/>
  <c r="BU21" i="7" s="1"/>
  <c r="BT79" i="7"/>
  <c r="BU79" i="7" s="1"/>
  <c r="BT88" i="7"/>
  <c r="BU88" i="7" s="1"/>
  <c r="BT77" i="7"/>
  <c r="AI77" i="10" s="1"/>
  <c r="BU99" i="7"/>
  <c r="BT99" i="7"/>
  <c r="BT45" i="7"/>
  <c r="AI45" i="10" s="1"/>
  <c r="BT66" i="7"/>
  <c r="BU66" i="7" s="1"/>
  <c r="BU26" i="7"/>
  <c r="BT26" i="7"/>
  <c r="BT6" i="7"/>
  <c r="BU6" i="7" s="1"/>
  <c r="BT96" i="7"/>
  <c r="BU96" i="7" s="1"/>
  <c r="BT76" i="7"/>
  <c r="BU76" i="7" s="1"/>
  <c r="BT74" i="7"/>
  <c r="BU74" i="7" s="1"/>
  <c r="BT94" i="7"/>
  <c r="BU94" i="7" s="1"/>
  <c r="BT54" i="7"/>
  <c r="BU54" i="7" s="1"/>
  <c r="BT68" i="7"/>
  <c r="AI68" i="10" s="1"/>
  <c r="BU71" i="7"/>
  <c r="BT71" i="7"/>
  <c r="BT30" i="7"/>
  <c r="BU30" i="7" s="1"/>
  <c r="BT57" i="7"/>
  <c r="BU57" i="7" s="1"/>
  <c r="BU32" i="7"/>
  <c r="BT32" i="7"/>
  <c r="BT100" i="7"/>
  <c r="BU100" i="7" s="1"/>
  <c r="R100" i="7" s="1"/>
  <c r="BT93" i="7"/>
  <c r="AI93" i="10" s="1"/>
  <c r="BT82" i="7"/>
  <c r="BU82" i="7" s="1"/>
  <c r="BT23" i="7"/>
  <c r="BU23" i="7" s="1"/>
  <c r="BT11" i="7"/>
  <c r="BU11" i="7" s="1"/>
  <c r="BT46" i="7"/>
  <c r="BU46" i="7" s="1"/>
  <c r="BT38" i="7"/>
  <c r="AI38" i="10" s="1"/>
  <c r="BU62" i="7"/>
  <c r="BT62" i="7"/>
  <c r="BT4" i="7"/>
  <c r="BU4" i="7" s="1"/>
  <c r="BT24" i="7"/>
  <c r="BU24" i="7" s="1"/>
  <c r="BU35" i="7"/>
  <c r="BT35" i="7"/>
  <c r="BT64" i="7"/>
  <c r="BU64" i="7" s="1"/>
  <c r="BT63" i="7"/>
  <c r="BU63" i="7" s="1"/>
  <c r="BT58" i="7"/>
  <c r="AI58" i="10" s="1"/>
  <c r="BT17" i="7"/>
  <c r="AI17" i="10" s="1"/>
  <c r="BT98" i="7"/>
  <c r="BU98" i="7" s="1"/>
  <c r="BT31" i="7"/>
  <c r="BU31" i="7" s="1"/>
  <c r="BT28" i="7"/>
  <c r="BU28" i="7" s="1"/>
  <c r="BU25" i="7"/>
  <c r="BT25" i="7"/>
  <c r="BT8" i="7"/>
  <c r="BU8" i="7" s="1"/>
  <c r="BT90" i="7"/>
  <c r="BU90" i="7" s="1"/>
  <c r="BU84" i="7"/>
  <c r="BT84" i="7"/>
  <c r="BT42" i="7"/>
  <c r="BU42" i="7" s="1"/>
  <c r="BT19" i="7"/>
  <c r="AI19" i="10" s="1"/>
  <c r="BT9" i="7"/>
  <c r="BU9" i="7" s="1"/>
  <c r="BT72" i="7"/>
  <c r="BU72" i="7" s="1"/>
  <c r="BT55" i="7"/>
  <c r="BU55" i="7" s="1"/>
  <c r="BT44" i="7"/>
  <c r="AI44" i="10" s="1"/>
  <c r="BT69" i="7"/>
  <c r="BU69" i="7" s="1"/>
  <c r="BU52" i="7"/>
  <c r="BT52" i="7"/>
  <c r="BT43" i="7"/>
  <c r="BU43" i="7" s="1"/>
  <c r="BT60" i="7"/>
  <c r="BU60" i="7" s="1"/>
  <c r="BU83" i="7"/>
  <c r="BT83" i="7"/>
  <c r="BT49" i="7"/>
  <c r="BU49" i="7" s="1"/>
  <c r="BT18" i="7"/>
  <c r="BU18" i="7" s="1"/>
  <c r="BT13" i="7"/>
  <c r="BU13" i="7" s="1"/>
  <c r="BT48" i="7"/>
  <c r="BU48" i="7" s="1"/>
  <c r="BT34" i="7"/>
  <c r="BU34" i="7" s="1"/>
  <c r="BU3" i="7"/>
  <c r="BU2" i="7"/>
  <c r="M87" i="10"/>
  <c r="L79" i="7"/>
  <c r="M79" i="7" s="1"/>
  <c r="M48" i="10"/>
  <c r="L37" i="7"/>
  <c r="M37" i="7" s="1"/>
  <c r="M20" i="10"/>
  <c r="M71" i="10"/>
  <c r="M49" i="10"/>
  <c r="M66" i="10"/>
  <c r="M22" i="10"/>
  <c r="M34" i="10"/>
  <c r="M16" i="10"/>
  <c r="M89" i="10"/>
  <c r="M95" i="10"/>
  <c r="M64" i="10"/>
  <c r="M51" i="10"/>
  <c r="M59" i="10"/>
  <c r="M85" i="10"/>
  <c r="M19" i="10"/>
  <c r="M70" i="10"/>
  <c r="M65" i="10"/>
  <c r="M84" i="10"/>
  <c r="M43" i="10"/>
  <c r="M62" i="10"/>
  <c r="M63" i="10"/>
  <c r="M82" i="10"/>
  <c r="M40" i="10"/>
  <c r="M41" i="10"/>
  <c r="M26" i="10"/>
  <c r="M29" i="10"/>
  <c r="M99" i="10"/>
  <c r="M23" i="10"/>
  <c r="M83" i="10"/>
  <c r="M80" i="10"/>
  <c r="M21" i="10"/>
  <c r="M69" i="10"/>
  <c r="M61" i="10"/>
  <c r="M58" i="10"/>
  <c r="M75" i="10"/>
  <c r="M72" i="10"/>
  <c r="M47" i="10"/>
  <c r="M56" i="10"/>
  <c r="M36" i="10"/>
  <c r="Q2" i="10"/>
  <c r="S94" i="10"/>
  <c r="S75" i="10"/>
  <c r="S65" i="10"/>
  <c r="O65" i="10"/>
  <c r="S42" i="10"/>
  <c r="O88" i="10"/>
  <c r="O2" i="10"/>
  <c r="O96" i="10"/>
  <c r="S57" i="10"/>
  <c r="O91" i="10"/>
  <c r="S47" i="10"/>
  <c r="S87" i="10"/>
  <c r="O73" i="10"/>
  <c r="O57" i="10"/>
  <c r="O43" i="10"/>
  <c r="S72" i="10"/>
  <c r="S2" i="10"/>
  <c r="O11" i="10"/>
  <c r="O51" i="10"/>
  <c r="O79" i="10"/>
  <c r="S16" i="10"/>
  <c r="BL52" i="7"/>
  <c r="AD52" i="10" s="1"/>
  <c r="BL28" i="7"/>
  <c r="AD28" i="10" s="1"/>
  <c r="BL99" i="7"/>
  <c r="AD99" i="10" s="1"/>
  <c r="BL46" i="7"/>
  <c r="AD46" i="10" s="1"/>
  <c r="BL90" i="7"/>
  <c r="AD90" i="10" s="1"/>
  <c r="AZ47" i="7"/>
  <c r="AZ58" i="7"/>
  <c r="X58" i="10" s="1"/>
  <c r="P10" i="7"/>
  <c r="BL22" i="7"/>
  <c r="AD22" i="10" s="1"/>
  <c r="AZ39" i="7"/>
  <c r="BL35" i="7"/>
  <c r="AD35" i="10" s="1"/>
  <c r="AZ50" i="7"/>
  <c r="BL88" i="7"/>
  <c r="BL92" i="7"/>
  <c r="AD92" i="10" s="1"/>
  <c r="P88" i="7"/>
  <c r="Q88" i="7" s="1"/>
  <c r="BL72" i="7"/>
  <c r="AD72" i="10" s="1"/>
  <c r="BL54" i="7"/>
  <c r="AD54" i="10" s="1"/>
  <c r="BL61" i="7"/>
  <c r="AD61" i="10" s="1"/>
  <c r="AE39" i="10"/>
  <c r="BL49" i="7"/>
  <c r="AD49" i="10" s="1"/>
  <c r="BL89" i="7"/>
  <c r="AZ30" i="7"/>
  <c r="BL78" i="7"/>
  <c r="AD78" i="10" s="1"/>
  <c r="AZ16" i="7"/>
  <c r="X15" i="10" s="1"/>
  <c r="AM71" i="7"/>
  <c r="P71" i="10" s="1"/>
  <c r="AZ19" i="7"/>
  <c r="BL67" i="7"/>
  <c r="AD67" i="10" s="1"/>
  <c r="BL2" i="7"/>
  <c r="AD101" i="10" s="1"/>
  <c r="AI4" i="10"/>
  <c r="BL21" i="7"/>
  <c r="AD21" i="10" s="1"/>
  <c r="BL74" i="7"/>
  <c r="AD74" i="10" s="1"/>
  <c r="BL30" i="7"/>
  <c r="AD30" i="10" s="1"/>
  <c r="AZ67" i="7"/>
  <c r="AZ94" i="7"/>
  <c r="X93" i="10" s="1"/>
  <c r="BL65" i="7"/>
  <c r="AD65" i="10" s="1"/>
  <c r="BL81" i="7"/>
  <c r="AD80" i="10" s="1"/>
  <c r="P11" i="7"/>
  <c r="AZ45" i="7"/>
  <c r="X45" i="10" s="1"/>
  <c r="P51" i="7"/>
  <c r="Q51" i="7" s="1"/>
  <c r="BL43" i="7"/>
  <c r="AD42" i="10" s="1"/>
  <c r="BL59" i="7"/>
  <c r="AD59" i="10" s="1"/>
  <c r="AZ51" i="7"/>
  <c r="X51" i="10" s="1"/>
  <c r="BL32" i="7"/>
  <c r="AD32" i="10" s="1"/>
  <c r="AZ48" i="7"/>
  <c r="AZ21" i="7"/>
  <c r="BL48" i="7"/>
  <c r="AZ37" i="7"/>
  <c r="BL44" i="7"/>
  <c r="AI8" i="10"/>
  <c r="BL26" i="7"/>
  <c r="AD26" i="10" s="1"/>
  <c r="BL19" i="7"/>
  <c r="AD19" i="10" s="1"/>
  <c r="BL69" i="7"/>
  <c r="AD69" i="10" s="1"/>
  <c r="AE56" i="10"/>
  <c r="AE16" i="10"/>
  <c r="AE85" i="10"/>
  <c r="AE87" i="10"/>
  <c r="AE60" i="10"/>
  <c r="AE80" i="10"/>
  <c r="AE82" i="10"/>
  <c r="AE94" i="10"/>
  <c r="AE14" i="10"/>
  <c r="AE96" i="10"/>
  <c r="AE41" i="10"/>
  <c r="AE68" i="10"/>
  <c r="AE23" i="10"/>
  <c r="AE25" i="10"/>
  <c r="P29" i="7"/>
  <c r="Q29" i="7" s="1"/>
  <c r="AZ29" i="7"/>
  <c r="AE86" i="10"/>
  <c r="AE93" i="10"/>
  <c r="AE58" i="10"/>
  <c r="AE12" i="10"/>
  <c r="AE20" i="10"/>
  <c r="AE91" i="10"/>
  <c r="BL45" i="7"/>
  <c r="P20" i="7"/>
  <c r="Q20" i="7" s="1"/>
  <c r="BL17" i="7"/>
  <c r="AD17" i="10" s="1"/>
  <c r="BL34" i="7"/>
  <c r="AE75" i="10"/>
  <c r="BL16" i="7"/>
  <c r="AD16" i="10" s="1"/>
  <c r="AE24" i="10"/>
  <c r="AE13" i="10"/>
  <c r="AE38" i="10"/>
  <c r="AE47" i="10"/>
  <c r="AE15" i="10"/>
  <c r="AE77" i="10"/>
  <c r="AE55" i="10"/>
  <c r="AZ26" i="7"/>
  <c r="AE76" i="10"/>
  <c r="AE33" i="10"/>
  <c r="AZ71" i="7"/>
  <c r="AM51" i="7"/>
  <c r="AE57" i="10"/>
  <c r="AZ100" i="7"/>
  <c r="X100" i="10" s="1"/>
  <c r="BL79" i="7"/>
  <c r="AD79" i="10" s="1"/>
  <c r="P67" i="7"/>
  <c r="Q67" i="7" s="1"/>
  <c r="N93" i="7"/>
  <c r="O93" i="7" s="1"/>
  <c r="AM93" i="7"/>
  <c r="P84" i="7"/>
  <c r="Q84" i="7" s="1"/>
  <c r="AE37" i="10"/>
  <c r="AZ13" i="7"/>
  <c r="X13" i="10" s="1"/>
  <c r="Y84" i="10"/>
  <c r="AE98" i="10"/>
  <c r="P47" i="7"/>
  <c r="Q47" i="7" s="1"/>
  <c r="AE71" i="10"/>
  <c r="AE63" i="10"/>
  <c r="N75" i="7"/>
  <c r="O75" i="7" s="1"/>
  <c r="AE83" i="10"/>
  <c r="AZ88" i="7"/>
  <c r="X88" i="10" s="1"/>
  <c r="P100" i="7"/>
  <c r="AF100" i="10" s="1"/>
  <c r="P8" i="7"/>
  <c r="AZ78" i="7"/>
  <c r="AM69" i="7"/>
  <c r="AZ91" i="7"/>
  <c r="X91" i="10" s="1"/>
  <c r="AZ66" i="7"/>
  <c r="X65" i="10" s="1"/>
  <c r="P31" i="7"/>
  <c r="AM77" i="7"/>
  <c r="AM16" i="7"/>
  <c r="P15" i="10" s="1"/>
  <c r="AZ27" i="7"/>
  <c r="X27" i="10" s="1"/>
  <c r="AZ35" i="7"/>
  <c r="X34" i="10" s="1"/>
  <c r="Y4" i="10"/>
  <c r="AM79" i="7"/>
  <c r="AZ60" i="7"/>
  <c r="X60" i="10" s="1"/>
  <c r="AM38" i="7"/>
  <c r="P75" i="7"/>
  <c r="Q75" i="7" s="1"/>
  <c r="AM39" i="7"/>
  <c r="P39" i="10" s="1"/>
  <c r="AZ72" i="7"/>
  <c r="X72" i="10" s="1"/>
  <c r="AM21" i="7"/>
  <c r="Y53" i="10"/>
  <c r="Y73" i="10"/>
  <c r="AZ31" i="7"/>
  <c r="X31" i="10" s="1"/>
  <c r="P73" i="7"/>
  <c r="Q73" i="7" s="1"/>
  <c r="P6" i="7"/>
  <c r="AZ62" i="7"/>
  <c r="X62" i="10" s="1"/>
  <c r="AZ44" i="7"/>
  <c r="AZ85" i="7"/>
  <c r="X85" i="10" s="1"/>
  <c r="AZ82" i="7"/>
  <c r="X82" i="10" s="1"/>
  <c r="AM70" i="7"/>
  <c r="N83" i="7"/>
  <c r="O83" i="7" s="1"/>
  <c r="AZ23" i="7"/>
  <c r="P53" i="7"/>
  <c r="Q53" i="7" s="1"/>
  <c r="AZ49" i="7"/>
  <c r="AZ52" i="7"/>
  <c r="X52" i="10" s="1"/>
  <c r="N90" i="7"/>
  <c r="O90" i="7" s="1"/>
  <c r="P21" i="7"/>
  <c r="Q21" i="7" s="1"/>
  <c r="P27" i="7"/>
  <c r="AZ12" i="7"/>
  <c r="AZ70" i="7"/>
  <c r="P62" i="7"/>
  <c r="AF62" i="10" s="1"/>
  <c r="P40" i="7"/>
  <c r="AZ40" i="7"/>
  <c r="X40" i="10" s="1"/>
  <c r="AZ20" i="7"/>
  <c r="X20" i="10" s="1"/>
  <c r="AM75" i="7"/>
  <c r="AZ36" i="7"/>
  <c r="X36" i="10" s="1"/>
  <c r="P64" i="7"/>
  <c r="Q64" i="7" s="1"/>
  <c r="AZ38" i="7"/>
  <c r="AZ17" i="7"/>
  <c r="X17" i="10" s="1"/>
  <c r="P9" i="7"/>
  <c r="P42" i="7"/>
  <c r="Q42" i="7" s="1"/>
  <c r="Q72" i="10"/>
  <c r="Q14" i="10"/>
  <c r="Y61" i="10"/>
  <c r="Y59" i="10"/>
  <c r="Y43" i="10"/>
  <c r="Y55" i="10"/>
  <c r="Y77" i="10"/>
  <c r="Y56" i="10"/>
  <c r="Y34" i="10"/>
  <c r="Y63" i="10"/>
  <c r="Q63" i="10"/>
  <c r="Y10" i="10"/>
  <c r="Y92" i="10"/>
  <c r="Q29" i="10"/>
  <c r="Y93" i="10"/>
  <c r="Y97" i="10"/>
  <c r="Y8" i="10"/>
  <c r="AZ68" i="7"/>
  <c r="X68" i="10" s="1"/>
  <c r="AZ24" i="7"/>
  <c r="X24" i="10" s="1"/>
  <c r="AZ57" i="7"/>
  <c r="Y41" i="10"/>
  <c r="Y54" i="10"/>
  <c r="Q90" i="10"/>
  <c r="AM96" i="7"/>
  <c r="P95" i="7"/>
  <c r="Q95" i="7" s="1"/>
  <c r="AZ46" i="7"/>
  <c r="P7" i="7"/>
  <c r="Y75" i="10"/>
  <c r="Y14" i="10"/>
  <c r="Y83" i="10"/>
  <c r="AT52" i="7"/>
  <c r="AZ95" i="7"/>
  <c r="X95" i="10" s="1"/>
  <c r="P97" i="7"/>
  <c r="Q97" i="7" s="1"/>
  <c r="P12" i="7"/>
  <c r="Q12" i="7" s="1"/>
  <c r="P59" i="7"/>
  <c r="AT41" i="7"/>
  <c r="T41" i="10" s="1"/>
  <c r="AM95" i="7"/>
  <c r="P95" i="10" s="1"/>
  <c r="P5" i="7"/>
  <c r="AF4" i="10" s="1"/>
  <c r="P80" i="7"/>
  <c r="P45" i="7"/>
  <c r="Q45" i="7" s="1"/>
  <c r="Y28" i="10"/>
  <c r="Y64" i="10"/>
  <c r="Y15" i="10"/>
  <c r="AZ22" i="7"/>
  <c r="Y98" i="10"/>
  <c r="Y87" i="10"/>
  <c r="P56" i="7"/>
  <c r="Q56" i="7" s="1"/>
  <c r="AM82" i="7"/>
  <c r="AT16" i="7"/>
  <c r="AM73" i="7"/>
  <c r="P72" i="10" s="1"/>
  <c r="P86" i="7"/>
  <c r="Q86" i="7" s="1"/>
  <c r="P25" i="7"/>
  <c r="Q25" i="7" s="1"/>
  <c r="Y76" i="10"/>
  <c r="Y69" i="10"/>
  <c r="AZ79" i="7"/>
  <c r="Y32" i="10"/>
  <c r="AM43" i="7"/>
  <c r="P42" i="10" s="1"/>
  <c r="AZ80" i="7"/>
  <c r="AM48" i="7"/>
  <c r="AZ86" i="7"/>
  <c r="X86" i="10" s="1"/>
  <c r="P35" i="7"/>
  <c r="Q35" i="7" s="1"/>
  <c r="P34" i="7"/>
  <c r="Q34" i="7" s="1"/>
  <c r="AZ90" i="7"/>
  <c r="AM94" i="7"/>
  <c r="Y96" i="10"/>
  <c r="Y25" i="10"/>
  <c r="Y89" i="10"/>
  <c r="AM83" i="7"/>
  <c r="N13" i="7"/>
  <c r="O13" i="7" s="1"/>
  <c r="AT47" i="7"/>
  <c r="T46" i="10" s="1"/>
  <c r="AZ81" i="7"/>
  <c r="Y65" i="10"/>
  <c r="P43" i="7"/>
  <c r="Q43" i="7" s="1"/>
  <c r="Y99" i="10"/>
  <c r="Y74" i="10"/>
  <c r="P18" i="7"/>
  <c r="Q18" i="7" s="1"/>
  <c r="P24" i="7"/>
  <c r="AF24" i="10" s="1"/>
  <c r="N63" i="7"/>
  <c r="O63" i="7" s="1"/>
  <c r="AM88" i="7"/>
  <c r="P92" i="7"/>
  <c r="Q92" i="7" s="1"/>
  <c r="AM91" i="7"/>
  <c r="Y18" i="10"/>
  <c r="AM99" i="7"/>
  <c r="AM31" i="7"/>
  <c r="Q85" i="10"/>
  <c r="Q56" i="10"/>
  <c r="Q46" i="10"/>
  <c r="Q32" i="10"/>
  <c r="N87" i="7"/>
  <c r="O87" i="7" s="1"/>
  <c r="Q78" i="10"/>
  <c r="N57" i="7"/>
  <c r="O57" i="7" s="1"/>
  <c r="N94" i="7"/>
  <c r="O94" i="7" s="1"/>
  <c r="Q19" i="10"/>
  <c r="AT74" i="7"/>
  <c r="T74" i="10" s="1"/>
  <c r="AM84" i="7"/>
  <c r="P84" i="10" s="1"/>
  <c r="Q42" i="10"/>
  <c r="Q13" i="10"/>
  <c r="Q25" i="10"/>
  <c r="Q33" i="10"/>
  <c r="N64" i="7"/>
  <c r="O64" i="7" s="1"/>
  <c r="N100" i="7"/>
  <c r="O100" i="7" s="1"/>
  <c r="Q40" i="10"/>
  <c r="Q57" i="10"/>
  <c r="Q87" i="10"/>
  <c r="Q18" i="10"/>
  <c r="Q97" i="10"/>
  <c r="AM64" i="7"/>
  <c r="P64" i="10" s="1"/>
  <c r="AM100" i="7"/>
  <c r="P100" i="10" s="1"/>
  <c r="N69" i="7"/>
  <c r="O69" i="7" s="1"/>
  <c r="AT34" i="7"/>
  <c r="Q23" i="10"/>
  <c r="Q54" i="10"/>
  <c r="AM66" i="7"/>
  <c r="P65" i="10" s="1"/>
  <c r="AM53" i="7"/>
  <c r="N62" i="7"/>
  <c r="AM49" i="7"/>
  <c r="P49" i="10" s="1"/>
  <c r="AM62" i="7"/>
  <c r="P62" i="10" s="1"/>
  <c r="N5" i="7"/>
  <c r="Q44" i="10"/>
  <c r="Q68" i="10"/>
  <c r="Q17" i="10"/>
  <c r="AM78" i="7"/>
  <c r="P78" i="10" s="1"/>
  <c r="Q22" i="10"/>
  <c r="N40" i="7"/>
  <c r="O40" i="7" s="1"/>
  <c r="AM24" i="7"/>
  <c r="N38" i="7"/>
  <c r="O38" i="7" s="1"/>
  <c r="Q86" i="10"/>
  <c r="AM86" i="7"/>
  <c r="P86" i="10" s="1"/>
  <c r="Q101" i="10"/>
  <c r="N42" i="7"/>
  <c r="AT81" i="7"/>
  <c r="AM26" i="7"/>
  <c r="AM58" i="7"/>
  <c r="P57" i="10" s="1"/>
  <c r="Q50" i="10"/>
  <c r="N46" i="7"/>
  <c r="O46" i="7" s="1"/>
  <c r="AM68" i="7"/>
  <c r="AM27" i="7"/>
  <c r="N65" i="7"/>
  <c r="O65" i="7" s="1"/>
  <c r="N15" i="7"/>
  <c r="N7" i="7"/>
  <c r="O7" i="7" s="1"/>
  <c r="AT78" i="7"/>
  <c r="AT15" i="7"/>
  <c r="AT30" i="7"/>
  <c r="N82" i="7"/>
  <c r="O82" i="7" s="1"/>
  <c r="AT82" i="7"/>
  <c r="T82" i="10" s="1"/>
  <c r="N41" i="7"/>
  <c r="N60" i="7"/>
  <c r="O60" i="7" s="1"/>
  <c r="U63" i="10"/>
  <c r="U85" i="10"/>
  <c r="U93" i="10"/>
  <c r="U89" i="10"/>
  <c r="U50" i="10"/>
  <c r="U91" i="10"/>
  <c r="AT87" i="7"/>
  <c r="T86" i="10" s="1"/>
  <c r="N50" i="7"/>
  <c r="O50" i="7" s="1"/>
  <c r="AT93" i="7"/>
  <c r="N72" i="7"/>
  <c r="N91" i="7"/>
  <c r="O91" i="7" s="1"/>
  <c r="AT94" i="7"/>
  <c r="U13" i="10"/>
  <c r="U45" i="10"/>
  <c r="U71" i="10"/>
  <c r="AT65" i="7"/>
  <c r="N85" i="7"/>
  <c r="V85" i="10" s="1"/>
  <c r="AM61" i="7"/>
  <c r="P61" i="10" s="1"/>
  <c r="AT72" i="7"/>
  <c r="U61" i="10"/>
  <c r="U56" i="10"/>
  <c r="AT71" i="7"/>
  <c r="N39" i="7"/>
  <c r="AT60" i="7"/>
  <c r="T60" i="10" s="1"/>
  <c r="AT57" i="7"/>
  <c r="T56" i="10" s="1"/>
  <c r="N16" i="7"/>
  <c r="O16" i="7" s="1"/>
  <c r="U98" i="10"/>
  <c r="U92" i="10"/>
  <c r="U46" i="10"/>
  <c r="AT38" i="7"/>
  <c r="N56" i="7"/>
  <c r="AT39" i="7"/>
  <c r="T39" i="10" s="1"/>
  <c r="U87" i="10"/>
  <c r="U94" i="10"/>
  <c r="U57" i="10"/>
  <c r="AT67" i="7"/>
  <c r="T67" i="10" s="1"/>
  <c r="U69" i="10"/>
  <c r="BF34" i="7"/>
  <c r="AA33" i="10" s="1"/>
  <c r="P23" i="7"/>
  <c r="Q23" i="7" s="1"/>
  <c r="P33" i="7"/>
  <c r="Q33" i="7" s="1"/>
  <c r="P78" i="7"/>
  <c r="Q78" i="7" s="1"/>
  <c r="BF54" i="7"/>
  <c r="BF94" i="7"/>
  <c r="AA94" i="10" s="1"/>
  <c r="P48" i="7"/>
  <c r="Q48" i="7" s="1"/>
  <c r="BF90" i="7"/>
  <c r="AA90" i="10" s="1"/>
  <c r="BF28" i="7"/>
  <c r="AA28" i="10" s="1"/>
  <c r="P50" i="7"/>
  <c r="Q50" i="7" s="1"/>
  <c r="BF44" i="7"/>
  <c r="N61" i="7"/>
  <c r="O61" i="7" s="1"/>
  <c r="P87" i="7"/>
  <c r="Q87" i="7" s="1"/>
  <c r="P65" i="7"/>
  <c r="Q65" i="7" s="1"/>
  <c r="P41" i="7"/>
  <c r="Q41" i="7" s="1"/>
  <c r="P28" i="7"/>
  <c r="Q28" i="7" s="1"/>
  <c r="P79" i="7"/>
  <c r="P38" i="7"/>
  <c r="Q38" i="7" s="1"/>
  <c r="P89" i="7"/>
  <c r="Q89" i="7" s="1"/>
  <c r="P82" i="7"/>
  <c r="P60" i="7"/>
  <c r="Q60" i="7" s="1"/>
  <c r="BF60" i="7"/>
  <c r="BF93" i="7"/>
  <c r="P44" i="7"/>
  <c r="Q44" i="7" s="1"/>
  <c r="BF69" i="7"/>
  <c r="BF55" i="7"/>
  <c r="BF89" i="7"/>
  <c r="BF45" i="7"/>
  <c r="BF41" i="7"/>
  <c r="AA41" i="10" s="1"/>
  <c r="P66" i="7"/>
  <c r="Q66" i="7" s="1"/>
  <c r="P69" i="7"/>
  <c r="Q69" i="7" s="1"/>
  <c r="P46" i="7"/>
  <c r="Q46" i="7" s="1"/>
  <c r="BF43" i="7"/>
  <c r="AA42" i="10" s="1"/>
  <c r="P93" i="7"/>
  <c r="Q93" i="7" s="1"/>
  <c r="P15" i="7"/>
  <c r="AF15" i="10" s="1"/>
  <c r="BF14" i="7"/>
  <c r="AA14" i="10" s="1"/>
  <c r="BF30" i="7"/>
  <c r="AA30" i="10" s="1"/>
  <c r="L35" i="7"/>
  <c r="M35" i="10"/>
  <c r="L74" i="7"/>
  <c r="M74" i="10"/>
  <c r="L15" i="7"/>
  <c r="M15" i="10"/>
  <c r="L25" i="7"/>
  <c r="M25" i="10"/>
  <c r="L94" i="7"/>
  <c r="M94" i="10"/>
  <c r="BF81" i="7"/>
  <c r="AA81" i="10" s="1"/>
  <c r="L18" i="7"/>
  <c r="M18" i="10"/>
  <c r="L28" i="7"/>
  <c r="M28" i="10"/>
  <c r="P36" i="7"/>
  <c r="Q36" i="7" s="1"/>
  <c r="AB15" i="10"/>
  <c r="L91" i="7"/>
  <c r="M91" i="10"/>
  <c r="P57" i="7"/>
  <c r="Q57" i="7" s="1"/>
  <c r="L100" i="7"/>
  <c r="M100" i="10"/>
  <c r="L44" i="7"/>
  <c r="M44" i="10"/>
  <c r="L33" i="7"/>
  <c r="M33" i="10"/>
  <c r="P70" i="7"/>
  <c r="L73" i="7"/>
  <c r="M73" i="10"/>
  <c r="P17" i="7"/>
  <c r="AF16" i="10" s="1"/>
  <c r="L97" i="7"/>
  <c r="M97" i="10"/>
  <c r="P94" i="7"/>
  <c r="Q94" i="7" s="1"/>
  <c r="AB38" i="10"/>
  <c r="L93" i="7"/>
  <c r="M93" i="10"/>
  <c r="BF61" i="7"/>
  <c r="AA61" i="10" s="1"/>
  <c r="P81" i="7"/>
  <c r="Q81" i="7" s="1"/>
  <c r="P39" i="7"/>
  <c r="Q39" i="7" s="1"/>
  <c r="BF35" i="7"/>
  <c r="AA35" i="10" s="1"/>
  <c r="L27" i="7"/>
  <c r="M27" i="10"/>
  <c r="L46" i="7"/>
  <c r="M46" i="10"/>
  <c r="L14" i="7"/>
  <c r="M14" i="10"/>
  <c r="L78" i="7"/>
  <c r="M78" i="10"/>
  <c r="L38" i="7"/>
  <c r="M38" i="10"/>
  <c r="AB36" i="10"/>
  <c r="L17" i="7"/>
  <c r="M17" i="10"/>
  <c r="L50" i="7"/>
  <c r="M50" i="7" s="1"/>
  <c r="M50" i="10"/>
  <c r="P58" i="7"/>
  <c r="AF58" i="10" s="1"/>
  <c r="AB35" i="10"/>
  <c r="L30" i="7"/>
  <c r="M30" i="10"/>
  <c r="L88" i="7"/>
  <c r="M88" i="10"/>
  <c r="BF70" i="7"/>
  <c r="AA70" i="10" s="1"/>
  <c r="L77" i="7"/>
  <c r="M77" i="10"/>
  <c r="L13" i="7"/>
  <c r="M13" i="10"/>
  <c r="L55" i="7"/>
  <c r="M55" i="10"/>
  <c r="L98" i="7"/>
  <c r="M98" i="10"/>
  <c r="BF25" i="7"/>
  <c r="BF24" i="7"/>
  <c r="AA24" i="10" s="1"/>
  <c r="BF17" i="7"/>
  <c r="AA17" i="10" s="1"/>
  <c r="L52" i="7"/>
  <c r="M52" i="10"/>
  <c r="L76" i="7"/>
  <c r="M76" i="10"/>
  <c r="L86" i="7"/>
  <c r="M86" i="7" s="1"/>
  <c r="M86" i="10"/>
  <c r="L39" i="7"/>
  <c r="M39" i="10"/>
  <c r="L54" i="7"/>
  <c r="M54" i="10"/>
  <c r="BF98" i="7"/>
  <c r="P30" i="7"/>
  <c r="Q30" i="7" s="1"/>
  <c r="BF22" i="7"/>
  <c r="L53" i="7"/>
  <c r="M53" i="10"/>
  <c r="BF58" i="7"/>
  <c r="L96" i="7"/>
  <c r="M96" i="10"/>
  <c r="BF99" i="7"/>
  <c r="AA99" i="10" s="1"/>
  <c r="BF65" i="7"/>
  <c r="AA65" i="10" s="1"/>
  <c r="P32" i="7"/>
  <c r="Q32" i="7" s="1"/>
  <c r="BF78" i="7"/>
  <c r="L42" i="7"/>
  <c r="M42" i="10"/>
  <c r="BF47" i="7"/>
  <c r="AA47" i="10" s="1"/>
  <c r="L90" i="7"/>
  <c r="M90" i="10"/>
  <c r="L92" i="7"/>
  <c r="M92" i="10"/>
  <c r="L12" i="7"/>
  <c r="M12" i="7" s="1"/>
  <c r="M12" i="10"/>
  <c r="P99" i="7"/>
  <c r="P14" i="7"/>
  <c r="P22" i="7"/>
  <c r="Q22" i="7" s="1"/>
  <c r="P98" i="7"/>
  <c r="Q98" i="7" s="1"/>
  <c r="L68" i="7"/>
  <c r="M68" i="10"/>
  <c r="L81" i="7"/>
  <c r="M81" i="10"/>
  <c r="P77" i="7"/>
  <c r="Q77" i="7" s="1"/>
  <c r="P54" i="7"/>
  <c r="Q54" i="7" s="1"/>
  <c r="L60" i="7"/>
  <c r="M60" i="10"/>
  <c r="L31" i="7"/>
  <c r="M31" i="10"/>
  <c r="L57" i="7"/>
  <c r="M57" i="10"/>
  <c r="P55" i="7"/>
  <c r="AF55" i="10" s="1"/>
  <c r="AB67" i="10"/>
  <c r="BF80" i="7"/>
  <c r="AB85" i="10"/>
  <c r="AB33" i="10"/>
  <c r="AB91" i="10"/>
  <c r="AB32" i="10"/>
  <c r="P37" i="7"/>
  <c r="BF92" i="7"/>
  <c r="BF67" i="7"/>
  <c r="P13" i="7"/>
  <c r="P85" i="7"/>
  <c r="AB63" i="10"/>
  <c r="BF87" i="7"/>
  <c r="BF16" i="7"/>
  <c r="AA15" i="10" s="1"/>
  <c r="P83" i="7"/>
  <c r="Q83" i="7" s="1"/>
  <c r="P63" i="7"/>
  <c r="Q63" i="7" s="1"/>
  <c r="AB12" i="10"/>
  <c r="AB48" i="10"/>
  <c r="AB47" i="10"/>
  <c r="P96" i="7"/>
  <c r="Q96" i="7" s="1"/>
  <c r="AB21" i="10"/>
  <c r="AB56" i="10"/>
  <c r="BF56" i="7"/>
  <c r="BF76" i="7"/>
  <c r="AA76" i="10" s="1"/>
  <c r="P61" i="7"/>
  <c r="P52" i="7"/>
  <c r="Q52" i="7" s="1"/>
  <c r="BF12" i="7"/>
  <c r="AB43" i="10"/>
  <c r="BF13" i="7"/>
  <c r="BF59" i="7"/>
  <c r="BF88" i="7"/>
  <c r="BF79" i="7"/>
  <c r="AB80" i="10"/>
  <c r="AB82" i="10"/>
  <c r="AB45" i="10"/>
  <c r="AB16" i="10"/>
  <c r="AB37" i="10"/>
  <c r="AB88" i="10"/>
  <c r="BF83" i="7"/>
  <c r="AA83" i="10" s="1"/>
  <c r="BF96" i="7"/>
  <c r="AA96" i="10" s="1"/>
  <c r="P19" i="7"/>
  <c r="Q19" i="7" s="1"/>
  <c r="BF68" i="7"/>
  <c r="BF21" i="7"/>
  <c r="AA20" i="10" s="1"/>
  <c r="BF23" i="7"/>
  <c r="AA23" i="10" s="1"/>
  <c r="BF77" i="7"/>
  <c r="P90" i="7"/>
  <c r="Q90" i="7" s="1"/>
  <c r="P74" i="7"/>
  <c r="Q74" i="7" s="1"/>
  <c r="BF57" i="7"/>
  <c r="AA57" i="10" s="1"/>
  <c r="AB25" i="10"/>
  <c r="AB66" i="10"/>
  <c r="BF19" i="7"/>
  <c r="AA19" i="10" s="1"/>
  <c r="BF52" i="7"/>
  <c r="AA52" i="10" s="1"/>
  <c r="P76" i="7"/>
  <c r="Q76" i="7" s="1"/>
  <c r="P68" i="7"/>
  <c r="Q68" i="7" s="1"/>
  <c r="BF46" i="7"/>
  <c r="AB50" i="10"/>
  <c r="AB24" i="10"/>
  <c r="AB34" i="10"/>
  <c r="P91" i="7"/>
  <c r="Q91" i="7" s="1"/>
  <c r="AB59" i="10"/>
  <c r="BF74" i="7"/>
  <c r="AA74" i="10" s="1"/>
  <c r="BF39" i="7"/>
  <c r="AA39" i="10" s="1"/>
  <c r="AB92" i="10"/>
  <c r="AI42" i="10"/>
  <c r="AI39" i="10"/>
  <c r="AI99" i="10"/>
  <c r="BF71" i="7"/>
  <c r="AB71" i="10"/>
  <c r="AI81" i="10"/>
  <c r="BF72" i="7"/>
  <c r="AA72" i="10" s="1"/>
  <c r="AB72" i="10"/>
  <c r="O86" i="7"/>
  <c r="V86" i="10"/>
  <c r="AI26" i="10"/>
  <c r="AI66" i="10"/>
  <c r="BF26" i="7"/>
  <c r="AA26" i="10" s="1"/>
  <c r="AB26" i="10"/>
  <c r="AI90" i="10"/>
  <c r="AI12" i="10"/>
  <c r="AI61" i="10"/>
  <c r="AI96" i="10"/>
  <c r="AI22" i="10"/>
  <c r="AI14" i="10"/>
  <c r="AI29" i="10"/>
  <c r="AI91" i="10"/>
  <c r="AE2" i="10"/>
  <c r="AI78" i="10"/>
  <c r="AI62" i="10"/>
  <c r="O84" i="7"/>
  <c r="AI52" i="10"/>
  <c r="AI100" i="10"/>
  <c r="BF2" i="7"/>
  <c r="AB101" i="10"/>
  <c r="AI30" i="10"/>
  <c r="AI43" i="10"/>
  <c r="AI71" i="10"/>
  <c r="O68" i="7"/>
  <c r="AI59" i="10"/>
  <c r="AI79" i="10"/>
  <c r="AI88" i="10"/>
  <c r="BF49" i="7"/>
  <c r="AA49" i="10" s="1"/>
  <c r="AB49" i="10"/>
  <c r="AI41" i="10"/>
  <c r="O78" i="7"/>
  <c r="AI32" i="10"/>
  <c r="AI83" i="10"/>
  <c r="AI49" i="10"/>
  <c r="AI24" i="10"/>
  <c r="AI35" i="10"/>
  <c r="AI64" i="10"/>
  <c r="AI18" i="10"/>
  <c r="AI13" i="10"/>
  <c r="AI48" i="10"/>
  <c r="AI34" i="10"/>
  <c r="U2" i="10"/>
  <c r="AI25" i="10"/>
  <c r="AB2" i="10"/>
  <c r="AH101" i="10"/>
  <c r="AI101" i="10"/>
  <c r="AI37" i="10"/>
  <c r="Q16" i="7"/>
  <c r="AI98" i="10"/>
  <c r="AI16" i="10"/>
  <c r="AI65" i="10"/>
  <c r="AI21" i="10"/>
  <c r="AB3" i="10"/>
  <c r="AI84" i="10"/>
  <c r="BL3" i="7"/>
  <c r="AE3" i="10"/>
  <c r="AI75" i="10"/>
  <c r="AI80" i="10"/>
  <c r="AT2" i="7"/>
  <c r="U101" i="10"/>
  <c r="AI89" i="10"/>
  <c r="AI27" i="10"/>
  <c r="AI51" i="10"/>
  <c r="AI85" i="10"/>
  <c r="O71" i="7"/>
  <c r="G40" i="10"/>
  <c r="G70" i="10"/>
  <c r="G58" i="10"/>
  <c r="G22" i="10"/>
  <c r="G82" i="10"/>
  <c r="G79" i="10"/>
  <c r="G23" i="10"/>
  <c r="G36" i="10"/>
  <c r="G19" i="10"/>
  <c r="G47" i="10"/>
  <c r="G83" i="10"/>
  <c r="G71" i="10"/>
  <c r="G69" i="10"/>
  <c r="P72" i="7"/>
  <c r="P71" i="7"/>
  <c r="P26" i="7"/>
  <c r="P49" i="7"/>
  <c r="AZ2" i="7"/>
  <c r="P2" i="7"/>
  <c r="AZ3" i="7"/>
  <c r="P3" i="7"/>
  <c r="AM23" i="7"/>
  <c r="AG18" i="10"/>
  <c r="AG17" i="10"/>
  <c r="AG2" i="10"/>
  <c r="AG101" i="10"/>
  <c r="AG4" i="10"/>
  <c r="AG3" i="10"/>
  <c r="AG10" i="10"/>
  <c r="U95" i="10"/>
  <c r="U53" i="10"/>
  <c r="U21" i="10"/>
  <c r="U31" i="10"/>
  <c r="U96" i="10"/>
  <c r="U35" i="10"/>
  <c r="S43" i="10"/>
  <c r="U43" i="10"/>
  <c r="S38" i="10"/>
  <c r="S81" i="10"/>
  <c r="S89" i="10"/>
  <c r="U88" i="10"/>
  <c r="S74" i="10"/>
  <c r="U73" i="10"/>
  <c r="S15" i="10"/>
  <c r="U14" i="10"/>
  <c r="S60" i="10"/>
  <c r="S48" i="10"/>
  <c r="U48" i="10"/>
  <c r="S78" i="10"/>
  <c r="U77" i="10"/>
  <c r="S27" i="10"/>
  <c r="S28" i="10"/>
  <c r="S3" i="10"/>
  <c r="S30" i="10"/>
  <c r="U29" i="10"/>
  <c r="S79" i="10"/>
  <c r="U79" i="10"/>
  <c r="S50" i="10"/>
  <c r="U49" i="10"/>
  <c r="S34" i="10"/>
  <c r="S13" i="10"/>
  <c r="S67" i="10"/>
  <c r="S5" i="10"/>
  <c r="U4" i="10"/>
  <c r="S52" i="10"/>
  <c r="U51" i="10"/>
  <c r="S100" i="10"/>
  <c r="U99" i="10"/>
  <c r="S98" i="10"/>
  <c r="S8" i="10"/>
  <c r="S56" i="10"/>
  <c r="S45" i="10"/>
  <c r="S71" i="10"/>
  <c r="U70" i="10"/>
  <c r="O75" i="10"/>
  <c r="Q74" i="10"/>
  <c r="O46" i="10"/>
  <c r="Q45" i="10"/>
  <c r="O68" i="10"/>
  <c r="Q67" i="10"/>
  <c r="O90" i="10"/>
  <c r="Q89" i="10"/>
  <c r="O53" i="10"/>
  <c r="Q52" i="10"/>
  <c r="O35" i="10"/>
  <c r="Q34" i="10"/>
  <c r="O56" i="10"/>
  <c r="Q55" i="10"/>
  <c r="O3" i="10"/>
  <c r="Q3" i="10"/>
  <c r="O4" i="10"/>
  <c r="Q4" i="10"/>
  <c r="O21" i="10"/>
  <c r="Q20" i="10"/>
  <c r="O31" i="10"/>
  <c r="Q30" i="10"/>
  <c r="O48" i="10"/>
  <c r="Q47" i="10"/>
  <c r="O92" i="10"/>
  <c r="Q92" i="10"/>
  <c r="O13" i="10"/>
  <c r="Q12" i="10"/>
  <c r="O99" i="10"/>
  <c r="Q98" i="10"/>
  <c r="O77" i="10"/>
  <c r="Q76" i="10"/>
  <c r="O29" i="10"/>
  <c r="Q28" i="10"/>
  <c r="O36" i="10"/>
  <c r="Q36" i="10"/>
  <c r="O60" i="10"/>
  <c r="Q59" i="10"/>
  <c r="O101" i="10"/>
  <c r="O80" i="10"/>
  <c r="Q80" i="10"/>
  <c r="O7" i="10"/>
  <c r="Q6" i="10"/>
  <c r="O38" i="10"/>
  <c r="Q37" i="10"/>
  <c r="O82" i="10"/>
  <c r="Q81" i="10"/>
  <c r="AD57" i="10"/>
  <c r="G64" i="10"/>
  <c r="O98" i="10"/>
  <c r="AG30" i="10"/>
  <c r="AA100" i="10"/>
  <c r="S25" i="10"/>
  <c r="O59" i="10"/>
  <c r="AD96" i="10"/>
  <c r="O27" i="10"/>
  <c r="G63" i="10"/>
  <c r="AD68" i="10"/>
  <c r="S32" i="10"/>
  <c r="AD85" i="10"/>
  <c r="S70" i="10"/>
  <c r="S54" i="10"/>
  <c r="S22" i="10"/>
  <c r="G48" i="10"/>
  <c r="S55" i="10"/>
  <c r="S59" i="10"/>
  <c r="AD83" i="10"/>
  <c r="AG11" i="10"/>
  <c r="AG9" i="10"/>
  <c r="AG5" i="10"/>
  <c r="AG15" i="10"/>
  <c r="AD91" i="10"/>
  <c r="O33" i="10"/>
  <c r="T91" i="10"/>
  <c r="T45" i="10"/>
  <c r="T62" i="10"/>
  <c r="T85" i="10"/>
  <c r="O45" i="10"/>
  <c r="S18" i="10"/>
  <c r="S31" i="10"/>
  <c r="AD86" i="10"/>
  <c r="O25" i="10"/>
  <c r="AD41" i="10"/>
  <c r="AD36" i="10"/>
  <c r="AD38" i="10"/>
  <c r="AG13" i="10"/>
  <c r="S12" i="10"/>
  <c r="S23" i="10"/>
  <c r="S21" i="10"/>
  <c r="AD75" i="10"/>
  <c r="T61" i="10"/>
  <c r="AA85" i="10"/>
  <c r="AG14" i="10"/>
  <c r="S58" i="10"/>
  <c r="S26" i="10"/>
  <c r="AD63" i="10"/>
  <c r="O67" i="10"/>
  <c r="O52" i="10"/>
  <c r="O20" i="10"/>
  <c r="AA63" i="10"/>
  <c r="S77" i="10"/>
  <c r="AG99" i="10"/>
  <c r="O76" i="10"/>
  <c r="AD40" i="10"/>
  <c r="S10" i="10"/>
  <c r="AD13" i="10"/>
  <c r="O24" i="10"/>
  <c r="O30" i="10"/>
  <c r="AD97" i="10"/>
  <c r="S96" i="10"/>
  <c r="T100" i="10"/>
  <c r="AG26" i="10"/>
  <c r="X98" i="10"/>
  <c r="AD76" i="10"/>
  <c r="AG22" i="10"/>
  <c r="O18" i="10"/>
  <c r="AD84" i="10"/>
  <c r="AD100" i="10"/>
  <c r="O5" i="10"/>
  <c r="T68" i="10"/>
  <c r="AG7" i="10"/>
  <c r="AA32" i="10"/>
  <c r="AD50" i="10"/>
  <c r="AD70" i="10"/>
  <c r="G21" i="10"/>
  <c r="S99" i="10"/>
  <c r="O66" i="10"/>
  <c r="AA82" i="10"/>
  <c r="AD95" i="10"/>
  <c r="O44" i="10"/>
  <c r="AA36" i="10"/>
  <c r="T63" i="10"/>
  <c r="T83" i="10"/>
  <c r="AG16" i="10"/>
  <c r="S17" i="10"/>
  <c r="AG8" i="10"/>
  <c r="S14" i="10"/>
  <c r="S97" i="10"/>
  <c r="AD62" i="10"/>
  <c r="AA37" i="10"/>
  <c r="AA50" i="10"/>
  <c r="S11" i="10"/>
  <c r="AD39" i="10"/>
  <c r="AA62" i="10"/>
  <c r="AA86" i="10"/>
  <c r="O74" i="10"/>
  <c r="S76" i="10"/>
  <c r="AD37" i="10"/>
  <c r="T92" i="10"/>
  <c r="AD23" i="10"/>
  <c r="AA29" i="10"/>
  <c r="AG6" i="10"/>
  <c r="O6" i="10"/>
  <c r="S4" i="10"/>
  <c r="AD82" i="10"/>
  <c r="AD87" i="10"/>
  <c r="AD94" i="10"/>
  <c r="O37" i="10"/>
  <c r="O34" i="10"/>
  <c r="S80" i="10"/>
  <c r="AG12" i="10"/>
  <c r="S73" i="10"/>
  <c r="O17" i="10"/>
  <c r="O26" i="10"/>
  <c r="AG21" i="10"/>
  <c r="AD98" i="10"/>
  <c r="O55" i="10"/>
  <c r="AD56" i="10"/>
  <c r="T90" i="10"/>
  <c r="O47" i="10"/>
  <c r="S95" i="10"/>
  <c r="S66" i="10"/>
  <c r="AD55" i="10"/>
  <c r="O89" i="10"/>
  <c r="O12" i="10"/>
  <c r="S37" i="10"/>
  <c r="S36" i="10"/>
  <c r="S51" i="10"/>
  <c r="AD14" i="10"/>
  <c r="G62" i="10"/>
  <c r="O58" i="10"/>
  <c r="O23" i="10"/>
  <c r="S24" i="10"/>
  <c r="S9" i="10"/>
  <c r="S29" i="10"/>
  <c r="AA84" i="10"/>
  <c r="T89" i="10"/>
  <c r="O81" i="10"/>
  <c r="O97" i="10"/>
  <c r="S35" i="10"/>
  <c r="S88" i="10"/>
  <c r="S44" i="10"/>
  <c r="T84" i="10"/>
  <c r="S19" i="10"/>
  <c r="O19" i="10"/>
  <c r="AA31" i="10"/>
  <c r="S33" i="10"/>
  <c r="O54" i="10"/>
  <c r="O22" i="10"/>
  <c r="AD24" i="10"/>
  <c r="S20" i="10"/>
  <c r="S49" i="10"/>
  <c r="X87" i="10"/>
  <c r="O32" i="10"/>
  <c r="AD93" i="10"/>
  <c r="S53" i="10"/>
  <c r="X92" i="10"/>
  <c r="X74" i="10"/>
  <c r="X96" i="10"/>
  <c r="X75" i="10"/>
  <c r="X64" i="10"/>
  <c r="X54" i="10"/>
  <c r="X53" i="10"/>
  <c r="X63" i="10"/>
  <c r="X32" i="10"/>
  <c r="X41" i="10"/>
  <c r="X76" i="10"/>
  <c r="X89" i="10"/>
  <c r="X33" i="10"/>
  <c r="X83" i="10"/>
  <c r="X42" i="10"/>
  <c r="X55" i="10"/>
  <c r="X14" i="10"/>
  <c r="X73" i="10"/>
  <c r="X97" i="10"/>
  <c r="AG76" i="10"/>
  <c r="AG35" i="10"/>
  <c r="AG59" i="10"/>
  <c r="P40" i="10"/>
  <c r="AG61" i="10"/>
  <c r="AG80" i="10"/>
  <c r="AG85" i="10"/>
  <c r="AG53" i="10"/>
  <c r="AG58" i="10"/>
  <c r="AG60" i="10"/>
  <c r="AG67" i="10"/>
  <c r="AG90" i="10"/>
  <c r="AG54" i="10"/>
  <c r="AG68" i="10"/>
  <c r="AG79" i="10"/>
  <c r="AG96" i="10"/>
  <c r="AG93" i="10"/>
  <c r="AG89" i="10"/>
  <c r="AG73" i="10"/>
  <c r="AG87" i="10"/>
  <c r="AG94" i="10"/>
  <c r="AG49" i="10"/>
  <c r="AG36" i="10"/>
  <c r="AG33" i="10"/>
  <c r="AG50" i="10"/>
  <c r="P14" i="10"/>
  <c r="AG41" i="10"/>
  <c r="AG55" i="10"/>
  <c r="AG64" i="10"/>
  <c r="AG77" i="10"/>
  <c r="AG83" i="10"/>
  <c r="AG51" i="10"/>
  <c r="AG91" i="10"/>
  <c r="AG46" i="10"/>
  <c r="AG78" i="10"/>
  <c r="AG100" i="10"/>
  <c r="O93" i="10"/>
  <c r="AG37" i="10"/>
  <c r="P41" i="10"/>
  <c r="AG62" i="10"/>
  <c r="AG71" i="10"/>
  <c r="AG75" i="10"/>
  <c r="AG97" i="10"/>
  <c r="AG44" i="10"/>
  <c r="AG70" i="10"/>
  <c r="AG82" i="10"/>
  <c r="P63" i="10"/>
  <c r="AG32" i="10"/>
  <c r="AG34" i="10"/>
  <c r="AG43" i="10"/>
  <c r="AG56" i="10"/>
  <c r="AG57" i="10"/>
  <c r="AG74" i="10"/>
  <c r="AG40" i="10"/>
  <c r="AG38" i="10"/>
  <c r="AG42" i="10"/>
  <c r="AG92" i="10"/>
  <c r="AG84" i="10"/>
  <c r="AG88" i="10"/>
  <c r="AG98" i="10"/>
  <c r="AG47" i="10"/>
  <c r="AG65" i="10"/>
  <c r="AG45" i="10"/>
  <c r="AG48" i="10"/>
  <c r="AG81" i="10"/>
  <c r="AG86" i="10"/>
  <c r="AG95" i="10"/>
  <c r="AG66" i="10"/>
  <c r="AG69" i="10"/>
  <c r="AG72" i="10"/>
  <c r="AG31" i="10"/>
  <c r="AG39" i="10"/>
  <c r="AG52" i="10"/>
  <c r="AG63" i="10"/>
  <c r="AG19" i="10"/>
  <c r="AG23" i="10"/>
  <c r="AG20" i="10"/>
  <c r="AG28" i="10"/>
  <c r="AG24" i="10"/>
  <c r="AG27" i="10"/>
  <c r="AG25" i="10"/>
  <c r="AG29" i="10"/>
  <c r="O28" i="10"/>
  <c r="Q4" i="7"/>
  <c r="K3" i="7"/>
  <c r="K4" i="7"/>
  <c r="K5" i="7"/>
  <c r="K6" i="7"/>
  <c r="K7" i="7"/>
  <c r="K8" i="7"/>
  <c r="K9" i="7"/>
  <c r="K10" i="7"/>
  <c r="K11" i="7"/>
  <c r="AI5" i="10" l="1"/>
  <c r="BU77" i="7"/>
  <c r="BU70" i="7"/>
  <c r="BU67" i="7"/>
  <c r="BU56" i="7"/>
  <c r="AI28" i="10"/>
  <c r="BU15" i="7"/>
  <c r="AH15" i="10" s="1"/>
  <c r="BU53" i="7"/>
  <c r="R53" i="7" s="1"/>
  <c r="AI97" i="10"/>
  <c r="BU50" i="7"/>
  <c r="AH50" i="10" s="1"/>
  <c r="AI92" i="10"/>
  <c r="BU47" i="7"/>
  <c r="AI63" i="10"/>
  <c r="AI82" i="10"/>
  <c r="AI72" i="10"/>
  <c r="AI9" i="10"/>
  <c r="AI40" i="10"/>
  <c r="AI69" i="10"/>
  <c r="AI60" i="10"/>
  <c r="AI57" i="10"/>
  <c r="AI23" i="10"/>
  <c r="AI54" i="10"/>
  <c r="BU95" i="7"/>
  <c r="R95" i="7" s="1"/>
  <c r="AI33" i="10"/>
  <c r="AI94" i="10"/>
  <c r="AI10" i="10"/>
  <c r="BU86" i="7"/>
  <c r="AI31" i="10"/>
  <c r="AI46" i="10"/>
  <c r="BU19" i="7"/>
  <c r="BU93" i="7"/>
  <c r="AI76" i="10"/>
  <c r="BU7" i="7"/>
  <c r="R7" i="7" s="1"/>
  <c r="BU36" i="7"/>
  <c r="AI55" i="10"/>
  <c r="AI87" i="10"/>
  <c r="AI11" i="10"/>
  <c r="BU45" i="7"/>
  <c r="AH45" i="10" s="1"/>
  <c r="AI20" i="10"/>
  <c r="AI74" i="10"/>
  <c r="BU38" i="7"/>
  <c r="AH38" i="10" s="1"/>
  <c r="BU68" i="7"/>
  <c r="AH68" i="10" s="1"/>
  <c r="BU44" i="7"/>
  <c r="R44" i="7" s="1"/>
  <c r="BU17" i="7"/>
  <c r="AH17" i="10" s="1"/>
  <c r="BU58" i="7"/>
  <c r="R58" i="7" s="1"/>
  <c r="BU73" i="7"/>
  <c r="AI3" i="10"/>
  <c r="AI2" i="10"/>
  <c r="AF4" i="7"/>
  <c r="M4" i="10" s="1"/>
  <c r="L4" i="10"/>
  <c r="AF3" i="7"/>
  <c r="L3" i="7" s="1"/>
  <c r="L3" i="10"/>
  <c r="AF9" i="7"/>
  <c r="L9" i="10"/>
  <c r="AF10" i="7"/>
  <c r="L10" i="10"/>
  <c r="AF8" i="7"/>
  <c r="L8" i="10"/>
  <c r="AF7" i="7"/>
  <c r="L7" i="10"/>
  <c r="AF6" i="7"/>
  <c r="L6" i="10"/>
  <c r="AF5" i="7"/>
  <c r="L5" i="10"/>
  <c r="AF11" i="7"/>
  <c r="L11" i="10"/>
  <c r="AF2" i="7"/>
  <c r="M2" i="10" s="1"/>
  <c r="L2" i="10"/>
  <c r="AD81" i="10"/>
  <c r="X81" i="10"/>
  <c r="AD18" i="10"/>
  <c r="AA64" i="10"/>
  <c r="AA67" i="10"/>
  <c r="X99" i="10"/>
  <c r="AD53" i="10"/>
  <c r="AA92" i="10"/>
  <c r="AF37" i="10"/>
  <c r="AF10" i="10"/>
  <c r="AD60" i="10"/>
  <c r="X59" i="10"/>
  <c r="AD48" i="10"/>
  <c r="AF61" i="10"/>
  <c r="T71" i="10"/>
  <c r="X21" i="10"/>
  <c r="AA95" i="10"/>
  <c r="AA80" i="10"/>
  <c r="AA45" i="10"/>
  <c r="X80" i="10"/>
  <c r="X48" i="10"/>
  <c r="AA48" i="10"/>
  <c r="AA77" i="10"/>
  <c r="AA54" i="10"/>
  <c r="AF59" i="10"/>
  <c r="AF40" i="10"/>
  <c r="X26" i="10"/>
  <c r="X47" i="10"/>
  <c r="AD58" i="10"/>
  <c r="AD29" i="10"/>
  <c r="V39" i="10"/>
  <c r="T15" i="10"/>
  <c r="AF27" i="10"/>
  <c r="AA78" i="10"/>
  <c r="AD34" i="10"/>
  <c r="AF82" i="10"/>
  <c r="T93" i="10"/>
  <c r="AD51" i="10"/>
  <c r="AD64" i="10"/>
  <c r="AD71" i="10"/>
  <c r="AA38" i="10"/>
  <c r="AA88" i="10"/>
  <c r="AA22" i="10"/>
  <c r="T81" i="10"/>
  <c r="AF9" i="10"/>
  <c r="X39" i="10"/>
  <c r="AA18" i="10"/>
  <c r="AD77" i="10"/>
  <c r="AA59" i="10"/>
  <c r="P94" i="10"/>
  <c r="X57" i="10"/>
  <c r="X44" i="10"/>
  <c r="P69" i="10"/>
  <c r="X71" i="10"/>
  <c r="AA13" i="10"/>
  <c r="AA98" i="10"/>
  <c r="AA44" i="10"/>
  <c r="X78" i="10"/>
  <c r="X29" i="10"/>
  <c r="AA71" i="10"/>
  <c r="AF99" i="10"/>
  <c r="AF6" i="10"/>
  <c r="AD44" i="10"/>
  <c r="X38" i="10"/>
  <c r="AF80" i="10"/>
  <c r="AA27" i="10"/>
  <c r="AF14" i="10"/>
  <c r="X90" i="10"/>
  <c r="X19" i="10"/>
  <c r="AA97" i="10"/>
  <c r="V41" i="10"/>
  <c r="AD73" i="10"/>
  <c r="T40" i="10"/>
  <c r="AA89" i="10"/>
  <c r="AA55" i="10"/>
  <c r="AA21" i="10"/>
  <c r="AA69" i="10"/>
  <c r="X79" i="10"/>
  <c r="X30" i="10"/>
  <c r="AD89" i="10"/>
  <c r="AF17" i="10"/>
  <c r="AF11" i="10"/>
  <c r="P85" i="10"/>
  <c r="AA25" i="10"/>
  <c r="AF70" i="10"/>
  <c r="AA91" i="10"/>
  <c r="AA75" i="10"/>
  <c r="AD20" i="10"/>
  <c r="V62" i="10"/>
  <c r="AF7" i="10"/>
  <c r="X49" i="10"/>
  <c r="X35" i="10"/>
  <c r="AA43" i="10"/>
  <c r="AA56" i="10"/>
  <c r="X77" i="10"/>
  <c r="AD31" i="10"/>
  <c r="X70" i="10"/>
  <c r="X43" i="10"/>
  <c r="AA93" i="10"/>
  <c r="P38" i="10"/>
  <c r="X18" i="10"/>
  <c r="X28" i="10"/>
  <c r="AA53" i="10"/>
  <c r="AA60" i="10"/>
  <c r="AD25" i="10"/>
  <c r="V15" i="10"/>
  <c r="X25" i="10"/>
  <c r="AD27" i="10"/>
  <c r="X84" i="10"/>
  <c r="AA73" i="10"/>
  <c r="T64" i="10"/>
  <c r="V68" i="10"/>
  <c r="V84" i="10"/>
  <c r="AD45" i="10"/>
  <c r="AD33" i="10"/>
  <c r="AA87" i="10"/>
  <c r="AF79" i="10"/>
  <c r="X94" i="10"/>
  <c r="V56" i="10"/>
  <c r="P83" i="10"/>
  <c r="X67" i="10"/>
  <c r="AA66" i="10"/>
  <c r="AA46" i="10"/>
  <c r="X50" i="10"/>
  <c r="AF8" i="10"/>
  <c r="X37" i="10"/>
  <c r="AF5" i="10"/>
  <c r="X61" i="10"/>
  <c r="X16" i="10"/>
  <c r="AA40" i="10"/>
  <c r="AA68" i="10"/>
  <c r="AD43" i="10"/>
  <c r="AA34" i="10"/>
  <c r="T52" i="10"/>
  <c r="P87" i="10"/>
  <c r="AA51" i="10"/>
  <c r="AD66" i="10"/>
  <c r="P50" i="10"/>
  <c r="X69" i="10"/>
  <c r="AA16" i="10"/>
  <c r="X46" i="10"/>
  <c r="AD15" i="10"/>
  <c r="X23" i="10"/>
  <c r="X56" i="10"/>
  <c r="AD47" i="10"/>
  <c r="V71" i="10"/>
  <c r="AA58" i="10"/>
  <c r="AD88" i="10"/>
  <c r="AF85" i="10"/>
  <c r="T38" i="10"/>
  <c r="P70" i="10"/>
  <c r="AF31" i="10"/>
  <c r="AA79" i="10"/>
  <c r="AF13" i="10"/>
  <c r="X22" i="10"/>
  <c r="X66" i="10"/>
  <c r="M42" i="7"/>
  <c r="M38" i="7"/>
  <c r="M46" i="7"/>
  <c r="M76" i="7"/>
  <c r="M52" i="7"/>
  <c r="M33" i="7"/>
  <c r="M57" i="7"/>
  <c r="M97" i="7"/>
  <c r="M94" i="7"/>
  <c r="G94" i="10" s="1"/>
  <c r="M25" i="7"/>
  <c r="M96" i="7"/>
  <c r="G96" i="10" s="1"/>
  <c r="M81" i="7"/>
  <c r="M55" i="7"/>
  <c r="G55" i="10" s="1"/>
  <c r="M14" i="7"/>
  <c r="G14" i="10" s="1"/>
  <c r="M44" i="7"/>
  <c r="M35" i="7"/>
  <c r="M17" i="7"/>
  <c r="M31" i="7"/>
  <c r="G31" i="10" s="1"/>
  <c r="M74" i="7"/>
  <c r="G74" i="10" s="1"/>
  <c r="M53" i="7"/>
  <c r="M100" i="7"/>
  <c r="M27" i="7"/>
  <c r="M77" i="7"/>
  <c r="M54" i="7"/>
  <c r="M88" i="7"/>
  <c r="G87" i="10" s="1"/>
  <c r="M30" i="7"/>
  <c r="M18" i="7"/>
  <c r="G18" i="10" s="1"/>
  <c r="M73" i="7"/>
  <c r="M60" i="7"/>
  <c r="M15" i="7"/>
  <c r="G15" i="10" s="1"/>
  <c r="M98" i="7"/>
  <c r="G98" i="10" s="1"/>
  <c r="M78" i="7"/>
  <c r="G78" i="10" s="1"/>
  <c r="M68" i="7"/>
  <c r="M13" i="7"/>
  <c r="M91" i="7"/>
  <c r="M39" i="7"/>
  <c r="G39" i="10" s="1"/>
  <c r="M28" i="7"/>
  <c r="G28" i="10" s="1"/>
  <c r="M92" i="7"/>
  <c r="M93" i="7"/>
  <c r="M90" i="7"/>
  <c r="AF88" i="10"/>
  <c r="AF51" i="10"/>
  <c r="Q100" i="7"/>
  <c r="AF34" i="10"/>
  <c r="AF53" i="10"/>
  <c r="V93" i="10"/>
  <c r="AF20" i="10"/>
  <c r="Q6" i="7"/>
  <c r="Q80" i="7"/>
  <c r="I80" i="10" s="1"/>
  <c r="AF45" i="10"/>
  <c r="AI6" i="10"/>
  <c r="Q31" i="7"/>
  <c r="I31" i="10" s="1"/>
  <c r="AM19" i="7"/>
  <c r="AF47" i="10"/>
  <c r="Q7" i="7"/>
  <c r="AM44" i="7"/>
  <c r="P44" i="10" s="1"/>
  <c r="AF25" i="10"/>
  <c r="V83" i="10"/>
  <c r="AF21" i="10"/>
  <c r="Q13" i="7"/>
  <c r="AF84" i="10"/>
  <c r="AM54" i="7"/>
  <c r="P53" i="10" s="1"/>
  <c r="Q8" i="7"/>
  <c r="AF73" i="10"/>
  <c r="AM97" i="7"/>
  <c r="P96" i="10" s="1"/>
  <c r="AF64" i="10"/>
  <c r="AF56" i="10"/>
  <c r="AM18" i="7"/>
  <c r="AF35" i="10"/>
  <c r="AF29" i="10"/>
  <c r="AF67" i="10"/>
  <c r="AF43" i="10"/>
  <c r="AF95" i="10"/>
  <c r="Q27" i="7"/>
  <c r="I27" i="10" s="1"/>
  <c r="AF18" i="10"/>
  <c r="AF92" i="10"/>
  <c r="AF86" i="10"/>
  <c r="Q62" i="7"/>
  <c r="I62" i="10" s="1"/>
  <c r="Q40" i="7"/>
  <c r="I40" i="10" s="1"/>
  <c r="AF42" i="10"/>
  <c r="V63" i="10"/>
  <c r="N27" i="7"/>
  <c r="O27" i="7" s="1"/>
  <c r="V90" i="10"/>
  <c r="AM33" i="7"/>
  <c r="AF12" i="10"/>
  <c r="O62" i="7"/>
  <c r="H62" i="10" s="1"/>
  <c r="AF75" i="10"/>
  <c r="Q9" i="7"/>
  <c r="Q59" i="7"/>
  <c r="I59" i="10" s="1"/>
  <c r="AM17" i="7"/>
  <c r="P17" i="10" s="1"/>
  <c r="AM25" i="7"/>
  <c r="P24" i="10" s="1"/>
  <c r="Q5" i="7"/>
  <c r="AM32" i="7"/>
  <c r="P32" i="10" s="1"/>
  <c r="O41" i="7"/>
  <c r="O15" i="7"/>
  <c r="H15" i="10" s="1"/>
  <c r="O42" i="7"/>
  <c r="Q24" i="7"/>
  <c r="I24" i="10" s="1"/>
  <c r="AF97" i="10"/>
  <c r="O85" i="7"/>
  <c r="H85" i="10" s="1"/>
  <c r="V64" i="10"/>
  <c r="O39" i="7"/>
  <c r="H39" i="10" s="1"/>
  <c r="Q58" i="10"/>
  <c r="Q5" i="10"/>
  <c r="AM2" i="7"/>
  <c r="V100" i="10"/>
  <c r="AM22" i="7"/>
  <c r="P22" i="10" s="1"/>
  <c r="Q26" i="10"/>
  <c r="N2" i="7"/>
  <c r="O2" i="7" s="1"/>
  <c r="Q24" i="10"/>
  <c r="V40" i="10"/>
  <c r="V38" i="10"/>
  <c r="Q27" i="10"/>
  <c r="V69" i="10"/>
  <c r="Q66" i="10"/>
  <c r="V60" i="10"/>
  <c r="V82" i="10"/>
  <c r="V50" i="10"/>
  <c r="O72" i="7"/>
  <c r="H71" i="10" s="1"/>
  <c r="O56" i="7"/>
  <c r="H56" i="10" s="1"/>
  <c r="AF33" i="10"/>
  <c r="AF23" i="10"/>
  <c r="AF78" i="10"/>
  <c r="L4" i="7"/>
  <c r="M101" i="10"/>
  <c r="AF48" i="10"/>
  <c r="AF50" i="10"/>
  <c r="AF22" i="10"/>
  <c r="AF66" i="10"/>
  <c r="AF28" i="10"/>
  <c r="AF41" i="10"/>
  <c r="Q82" i="7"/>
  <c r="I82" i="10" s="1"/>
  <c r="AF65" i="10"/>
  <c r="Q17" i="7"/>
  <c r="I17" i="10" s="1"/>
  <c r="Q79" i="7"/>
  <c r="I78" i="10" s="1"/>
  <c r="AF36" i="10"/>
  <c r="AF44" i="10"/>
  <c r="AF87" i="10"/>
  <c r="AF60" i="10"/>
  <c r="Q70" i="7"/>
  <c r="V61" i="10"/>
  <c r="AF89" i="10"/>
  <c r="AF38" i="10"/>
  <c r="Q85" i="7"/>
  <c r="I85" i="10" s="1"/>
  <c r="AF93" i="10"/>
  <c r="AF68" i="10"/>
  <c r="Q99" i="7"/>
  <c r="Q55" i="7"/>
  <c r="I55" i="10" s="1"/>
  <c r="Q61" i="7"/>
  <c r="I60" i="10" s="1"/>
  <c r="Q15" i="7"/>
  <c r="I15" i="10" s="1"/>
  <c r="AF69" i="10"/>
  <c r="AF46" i="10"/>
  <c r="AF81" i="10"/>
  <c r="AF74" i="10"/>
  <c r="AF90" i="10"/>
  <c r="AF77" i="10"/>
  <c r="AF32" i="10"/>
  <c r="AF19" i="10"/>
  <c r="AF76" i="10"/>
  <c r="AF30" i="10"/>
  <c r="Q14" i="7"/>
  <c r="AF39" i="10"/>
  <c r="AF57" i="10"/>
  <c r="Q58" i="7"/>
  <c r="AF98" i="10"/>
  <c r="AF94" i="10"/>
  <c r="Q37" i="7"/>
  <c r="I37" i="10" s="1"/>
  <c r="AF54" i="10"/>
  <c r="AF52" i="10"/>
  <c r="AF91" i="10"/>
  <c r="AF83" i="10"/>
  <c r="AF96" i="10"/>
  <c r="AF63" i="10"/>
  <c r="AT17" i="7"/>
  <c r="T16" i="10" s="1"/>
  <c r="U17" i="10"/>
  <c r="AT20" i="7"/>
  <c r="U20" i="10"/>
  <c r="AT36" i="7"/>
  <c r="U36" i="10"/>
  <c r="AT22" i="7"/>
  <c r="U22" i="10"/>
  <c r="AT54" i="7"/>
  <c r="U54" i="10"/>
  <c r="AT66" i="7"/>
  <c r="T66" i="10" s="1"/>
  <c r="U66" i="10"/>
  <c r="AT59" i="7"/>
  <c r="T59" i="10" s="1"/>
  <c r="U59" i="10"/>
  <c r="AT25" i="7"/>
  <c r="U25" i="10"/>
  <c r="AF2" i="10"/>
  <c r="AT33" i="7"/>
  <c r="T33" i="10" s="1"/>
  <c r="U33" i="10"/>
  <c r="AT18" i="7"/>
  <c r="U18" i="10"/>
  <c r="Q3" i="7"/>
  <c r="AF3" i="10"/>
  <c r="AT32" i="7"/>
  <c r="U32" i="10"/>
  <c r="Q2" i="7"/>
  <c r="AF101" i="10"/>
  <c r="AT12" i="7"/>
  <c r="T12" i="10" s="1"/>
  <c r="U12" i="10"/>
  <c r="AT44" i="7"/>
  <c r="T44" i="10" s="1"/>
  <c r="U44" i="10"/>
  <c r="AT80" i="7"/>
  <c r="T80" i="10" s="1"/>
  <c r="U80" i="10"/>
  <c r="N9" i="7"/>
  <c r="U9" i="10"/>
  <c r="AT23" i="7"/>
  <c r="U23" i="10"/>
  <c r="Q49" i="7"/>
  <c r="I49" i="10" s="1"/>
  <c r="AF49" i="10"/>
  <c r="AT55" i="7"/>
  <c r="T55" i="10" s="1"/>
  <c r="U55" i="10"/>
  <c r="AT37" i="7"/>
  <c r="T37" i="10" s="1"/>
  <c r="U37" i="10"/>
  <c r="N10" i="7"/>
  <c r="U10" i="10"/>
  <c r="Q26" i="7"/>
  <c r="AF26" i="10"/>
  <c r="Q71" i="7"/>
  <c r="AF71" i="10"/>
  <c r="N8" i="7"/>
  <c r="V7" i="10" s="1"/>
  <c r="U8" i="10"/>
  <c r="AT3" i="7"/>
  <c r="T2" i="10" s="1"/>
  <c r="U3" i="10"/>
  <c r="AT76" i="7"/>
  <c r="U76" i="10"/>
  <c r="N11" i="7"/>
  <c r="U11" i="10"/>
  <c r="Q72" i="7"/>
  <c r="I72" i="10" s="1"/>
  <c r="AF72" i="10"/>
  <c r="AT97" i="7"/>
  <c r="T97" i="10" s="1"/>
  <c r="U97" i="10"/>
  <c r="AT28" i="7"/>
  <c r="U28" i="10"/>
  <c r="AT19" i="7"/>
  <c r="U19" i="10"/>
  <c r="O5" i="7"/>
  <c r="V5" i="10"/>
  <c r="AT24" i="7"/>
  <c r="U24" i="10"/>
  <c r="AT26" i="7"/>
  <c r="T26" i="10" s="1"/>
  <c r="U26" i="10"/>
  <c r="AT58" i="7"/>
  <c r="T57" i="10" s="1"/>
  <c r="U58" i="10"/>
  <c r="G20" i="10"/>
  <c r="Q11" i="7"/>
  <c r="G49" i="10"/>
  <c r="G65" i="10"/>
  <c r="G85" i="10"/>
  <c r="G84" i="10"/>
  <c r="Q10" i="7"/>
  <c r="G61" i="10"/>
  <c r="N58" i="7"/>
  <c r="V57" i="10" s="1"/>
  <c r="N6" i="7"/>
  <c r="AM3" i="7"/>
  <c r="N33" i="7"/>
  <c r="N22" i="7"/>
  <c r="N25" i="7"/>
  <c r="AM47" i="7"/>
  <c r="P46" i="10" s="1"/>
  <c r="N47" i="7"/>
  <c r="V46" i="10" s="1"/>
  <c r="AM74" i="7"/>
  <c r="P73" i="10" s="1"/>
  <c r="N74" i="7"/>
  <c r="AT31" i="7"/>
  <c r="T31" i="10" s="1"/>
  <c r="N31" i="7"/>
  <c r="AT70" i="7"/>
  <c r="N70" i="7"/>
  <c r="AT49" i="7"/>
  <c r="T49" i="10" s="1"/>
  <c r="N49" i="7"/>
  <c r="AT88" i="7"/>
  <c r="T88" i="10" s="1"/>
  <c r="N88" i="7"/>
  <c r="AT53" i="7"/>
  <c r="N53" i="7"/>
  <c r="N23" i="7"/>
  <c r="N4" i="7"/>
  <c r="AM67" i="7"/>
  <c r="P66" i="10" s="1"/>
  <c r="N67" i="7"/>
  <c r="AT29" i="7"/>
  <c r="N29" i="7"/>
  <c r="N24" i="7"/>
  <c r="N44" i="7"/>
  <c r="AT96" i="7"/>
  <c r="N96" i="7"/>
  <c r="AT73" i="7"/>
  <c r="T73" i="10" s="1"/>
  <c r="N73" i="7"/>
  <c r="V72" i="10" s="1"/>
  <c r="AM59" i="7"/>
  <c r="P59" i="10" s="1"/>
  <c r="N59" i="7"/>
  <c r="N3" i="7"/>
  <c r="AT95" i="7"/>
  <c r="T94" i="10" s="1"/>
  <c r="N95" i="7"/>
  <c r="V94" i="10" s="1"/>
  <c r="AT43" i="7"/>
  <c r="N43" i="7"/>
  <c r="N66" i="7"/>
  <c r="V65" i="10" s="1"/>
  <c r="N18" i="7"/>
  <c r="AM55" i="7"/>
  <c r="P55" i="10" s="1"/>
  <c r="N55" i="7"/>
  <c r="AT35" i="7"/>
  <c r="T34" i="10" s="1"/>
  <c r="N35" i="7"/>
  <c r="AT14" i="7"/>
  <c r="T13" i="10" s="1"/>
  <c r="N14" i="7"/>
  <c r="V13" i="10" s="1"/>
  <c r="AM28" i="7"/>
  <c r="P28" i="10" s="1"/>
  <c r="N28" i="7"/>
  <c r="AM34" i="7"/>
  <c r="P34" i="10" s="1"/>
  <c r="N34" i="7"/>
  <c r="AT99" i="7"/>
  <c r="N99" i="7"/>
  <c r="N97" i="7"/>
  <c r="N19" i="7"/>
  <c r="AT48" i="7"/>
  <c r="T47" i="10" s="1"/>
  <c r="N48" i="7"/>
  <c r="AM81" i="7"/>
  <c r="N81" i="7"/>
  <c r="V81" i="10" s="1"/>
  <c r="AM30" i="7"/>
  <c r="P29" i="10" s="1"/>
  <c r="N30" i="7"/>
  <c r="AT79" i="7"/>
  <c r="T79" i="10" s="1"/>
  <c r="N79" i="7"/>
  <c r="V78" i="10" s="1"/>
  <c r="AM76" i="7"/>
  <c r="P76" i="10" s="1"/>
  <c r="N76" i="7"/>
  <c r="V75" i="10" s="1"/>
  <c r="AM52" i="7"/>
  <c r="P51" i="10" s="1"/>
  <c r="N52" i="7"/>
  <c r="AM92" i="7"/>
  <c r="P91" i="10" s="1"/>
  <c r="N92" i="7"/>
  <c r="V91" i="10" s="1"/>
  <c r="AM45" i="7"/>
  <c r="P45" i="10" s="1"/>
  <c r="N45" i="7"/>
  <c r="AM37" i="7"/>
  <c r="P37" i="10" s="1"/>
  <c r="N37" i="7"/>
  <c r="V37" i="10" s="1"/>
  <c r="AT21" i="7"/>
  <c r="N21" i="7"/>
  <c r="AM80" i="7"/>
  <c r="P79" i="10" s="1"/>
  <c r="N80" i="7"/>
  <c r="N54" i="7"/>
  <c r="AT51" i="7"/>
  <c r="T50" i="10" s="1"/>
  <c r="N51" i="7"/>
  <c r="AT77" i="7"/>
  <c r="T77" i="10" s="1"/>
  <c r="N77" i="7"/>
  <c r="V77" i="10" s="1"/>
  <c r="N17" i="7"/>
  <c r="N26" i="7"/>
  <c r="AM12" i="7"/>
  <c r="N12" i="7"/>
  <c r="AM20" i="7"/>
  <c r="P20" i="10" s="1"/>
  <c r="N20" i="7"/>
  <c r="AM36" i="7"/>
  <c r="N36" i="7"/>
  <c r="N32" i="7"/>
  <c r="AM98" i="7"/>
  <c r="P98" i="10" s="1"/>
  <c r="N98" i="7"/>
  <c r="AM89" i="7"/>
  <c r="P89" i="10" s="1"/>
  <c r="N89" i="7"/>
  <c r="V89" i="10" s="1"/>
  <c r="BL8" i="7"/>
  <c r="AZ8" i="7"/>
  <c r="AM8" i="7"/>
  <c r="AT4" i="7"/>
  <c r="BL6" i="7"/>
  <c r="AT6" i="7"/>
  <c r="AZ6" i="7"/>
  <c r="AT5" i="7"/>
  <c r="BL5" i="7"/>
  <c r="AZ5" i="7"/>
  <c r="AM5" i="7"/>
  <c r="AH5" i="10"/>
  <c r="AM7" i="7"/>
  <c r="AZ7" i="7"/>
  <c r="BL7" i="7"/>
  <c r="AT7" i="7"/>
  <c r="AZ9" i="7"/>
  <c r="AM9" i="7"/>
  <c r="BL9" i="7"/>
  <c r="AM6" i="7"/>
  <c r="AT9" i="7"/>
  <c r="AM4" i="7"/>
  <c r="AT10" i="7"/>
  <c r="BL11" i="7"/>
  <c r="AZ11" i="7"/>
  <c r="AM11" i="7"/>
  <c r="AZ4" i="7"/>
  <c r="BL4" i="7"/>
  <c r="AD3" i="10" s="1"/>
  <c r="AH3" i="10"/>
  <c r="AM10" i="7"/>
  <c r="AZ10" i="7"/>
  <c r="BL10" i="7"/>
  <c r="AT8" i="7"/>
  <c r="R9" i="7"/>
  <c r="AT11" i="7"/>
  <c r="R11" i="7"/>
  <c r="I86" i="10"/>
  <c r="I56" i="10"/>
  <c r="H90" i="10"/>
  <c r="AH22" i="10"/>
  <c r="I65" i="10"/>
  <c r="I52" i="10"/>
  <c r="I87" i="10"/>
  <c r="I22" i="10"/>
  <c r="I64" i="10"/>
  <c r="I92" i="10"/>
  <c r="I73" i="10"/>
  <c r="G50" i="10"/>
  <c r="G86" i="10"/>
  <c r="G66" i="10"/>
  <c r="I32" i="10"/>
  <c r="I95" i="10"/>
  <c r="H64" i="10"/>
  <c r="I76" i="10"/>
  <c r="I50" i="10"/>
  <c r="I66" i="10"/>
  <c r="I53" i="10"/>
  <c r="AH26" i="10"/>
  <c r="I77" i="10"/>
  <c r="AH21" i="10"/>
  <c r="AH19" i="10"/>
  <c r="AH12" i="10"/>
  <c r="I19" i="10"/>
  <c r="I18" i="10"/>
  <c r="I46" i="10"/>
  <c r="I90" i="10"/>
  <c r="H100" i="10"/>
  <c r="I41" i="10"/>
  <c r="AH16" i="10"/>
  <c r="I28" i="10"/>
  <c r="I34" i="10"/>
  <c r="AH30" i="10"/>
  <c r="I38" i="10"/>
  <c r="I43" i="10"/>
  <c r="AH27" i="10"/>
  <c r="I94" i="10"/>
  <c r="I57" i="10"/>
  <c r="I89" i="10"/>
  <c r="I68" i="10"/>
  <c r="AH6" i="10"/>
  <c r="I97" i="10"/>
  <c r="I84" i="10"/>
  <c r="I44" i="10"/>
  <c r="AH13" i="10"/>
  <c r="I96" i="10"/>
  <c r="I83" i="10"/>
  <c r="I88" i="10"/>
  <c r="I45" i="10"/>
  <c r="I75" i="10"/>
  <c r="I35" i="10"/>
  <c r="I42" i="10"/>
  <c r="I47" i="10"/>
  <c r="AH18" i="10"/>
  <c r="AH99" i="10"/>
  <c r="I20" i="10"/>
  <c r="I91" i="10"/>
  <c r="AH29" i="10"/>
  <c r="AH25" i="10"/>
  <c r="H83" i="10"/>
  <c r="I54" i="10"/>
  <c r="I51" i="10"/>
  <c r="I74" i="10"/>
  <c r="H86" i="10"/>
  <c r="I21" i="10"/>
  <c r="I93" i="10"/>
  <c r="AH14" i="10"/>
  <c r="H63" i="10"/>
  <c r="I81" i="10"/>
  <c r="AH24" i="10"/>
  <c r="I29" i="10"/>
  <c r="I63" i="10"/>
  <c r="AH28" i="10"/>
  <c r="AH20" i="10"/>
  <c r="AH23" i="10"/>
  <c r="I67" i="10"/>
  <c r="I33" i="10"/>
  <c r="P35" i="10"/>
  <c r="R98" i="7"/>
  <c r="P56" i="10"/>
  <c r="H68" i="10"/>
  <c r="P90" i="10"/>
  <c r="P68" i="10"/>
  <c r="P48" i="10"/>
  <c r="H82" i="10"/>
  <c r="P82" i="10"/>
  <c r="R99" i="7"/>
  <c r="AH100" i="10"/>
  <c r="R61" i="7"/>
  <c r="AH62" i="10"/>
  <c r="R47" i="7"/>
  <c r="AH48" i="10"/>
  <c r="R89" i="7"/>
  <c r="AH90" i="10"/>
  <c r="R77" i="7"/>
  <c r="AH78" i="10"/>
  <c r="R63" i="7"/>
  <c r="S63" i="7" s="1"/>
  <c r="AH64" i="10"/>
  <c r="P26" i="10"/>
  <c r="P99" i="10"/>
  <c r="R41" i="7"/>
  <c r="AH42" i="10"/>
  <c r="R55" i="7"/>
  <c r="AH56" i="10"/>
  <c r="R92" i="7"/>
  <c r="AH93" i="10"/>
  <c r="R84" i="7"/>
  <c r="S84" i="7" s="1"/>
  <c r="AH85" i="10"/>
  <c r="R76" i="7"/>
  <c r="AH77" i="10"/>
  <c r="R36" i="7"/>
  <c r="AH37" i="10"/>
  <c r="R54" i="7"/>
  <c r="AH55" i="10"/>
  <c r="AH54" i="10"/>
  <c r="R48" i="7"/>
  <c r="AH49" i="10"/>
  <c r="R71" i="7"/>
  <c r="AH72" i="10"/>
  <c r="R46" i="7"/>
  <c r="AH47" i="10"/>
  <c r="R42" i="7"/>
  <c r="AH43" i="10"/>
  <c r="AH96" i="10"/>
  <c r="R59" i="7"/>
  <c r="AH60" i="10"/>
  <c r="R45" i="7"/>
  <c r="AH46" i="10"/>
  <c r="R40" i="7"/>
  <c r="AH41" i="10"/>
  <c r="R91" i="7"/>
  <c r="AH92" i="10"/>
  <c r="P13" i="10"/>
  <c r="P23" i="10"/>
  <c r="R66" i="7"/>
  <c r="AH67" i="10"/>
  <c r="R62" i="7"/>
  <c r="AH63" i="10"/>
  <c r="AH69" i="10"/>
  <c r="R39" i="7"/>
  <c r="AH40" i="10"/>
  <c r="R33" i="7"/>
  <c r="AH34" i="10"/>
  <c r="R81" i="7"/>
  <c r="AH82" i="10"/>
  <c r="R93" i="7"/>
  <c r="AH94" i="10"/>
  <c r="R57" i="7"/>
  <c r="R60" i="7"/>
  <c r="AH61" i="10"/>
  <c r="R97" i="7"/>
  <c r="AH98" i="10"/>
  <c r="R64" i="7"/>
  <c r="S64" i="7" s="1"/>
  <c r="AH65" i="10"/>
  <c r="P60" i="10"/>
  <c r="R80" i="7"/>
  <c r="AH81" i="10"/>
  <c r="R51" i="7"/>
  <c r="AH52" i="10"/>
  <c r="R43" i="7"/>
  <c r="R79" i="7"/>
  <c r="AH80" i="10"/>
  <c r="R65" i="7"/>
  <c r="S65" i="7" s="1"/>
  <c r="AH66" i="10"/>
  <c r="R52" i="7"/>
  <c r="AH53" i="10"/>
  <c r="R87" i="7"/>
  <c r="S87" i="7" s="1"/>
  <c r="AH88" i="10"/>
  <c r="R90" i="7"/>
  <c r="AH91" i="10"/>
  <c r="R31" i="7"/>
  <c r="AH32" i="10"/>
  <c r="R83" i="7"/>
  <c r="S83" i="7" s="1"/>
  <c r="AH84" i="10"/>
  <c r="P77" i="10"/>
  <c r="R56" i="7"/>
  <c r="AH57" i="10"/>
  <c r="R96" i="7"/>
  <c r="AH97" i="10"/>
  <c r="R78" i="7"/>
  <c r="AH79" i="10"/>
  <c r="AH59" i="10"/>
  <c r="R86" i="7"/>
  <c r="S86" i="7" s="1"/>
  <c r="AH87" i="10"/>
  <c r="R94" i="7"/>
  <c r="R50" i="7"/>
  <c r="S50" i="7" s="1"/>
  <c r="AH51" i="10"/>
  <c r="R35" i="7"/>
  <c r="AH36" i="10"/>
  <c r="R73" i="7"/>
  <c r="AH74" i="10"/>
  <c r="R38" i="7"/>
  <c r="AH39" i="10"/>
  <c r="R74" i="7"/>
  <c r="AH75" i="10"/>
  <c r="R49" i="7"/>
  <c r="R72" i="7"/>
  <c r="AH73" i="10"/>
  <c r="R67" i="7"/>
  <c r="R34" i="7"/>
  <c r="AH35" i="10"/>
  <c r="R37" i="7"/>
  <c r="R69" i="7"/>
  <c r="S69" i="7" s="1"/>
  <c r="AH70" i="10"/>
  <c r="R85" i="7"/>
  <c r="AH86" i="10"/>
  <c r="P93" i="10"/>
  <c r="H93" i="10"/>
  <c r="R82" i="7"/>
  <c r="AH83" i="10"/>
  <c r="R30" i="7"/>
  <c r="AH31" i="10"/>
  <c r="R70" i="7"/>
  <c r="AH71" i="10"/>
  <c r="R32" i="7"/>
  <c r="AH33" i="10"/>
  <c r="R88" i="7"/>
  <c r="AH89" i="10"/>
  <c r="R75" i="7"/>
  <c r="S75" i="7" s="1"/>
  <c r="AH76" i="10"/>
  <c r="R22" i="7"/>
  <c r="R19" i="7"/>
  <c r="R18" i="7"/>
  <c r="R23" i="7"/>
  <c r="R24" i="7"/>
  <c r="R25" i="7"/>
  <c r="R26" i="7"/>
  <c r="R27" i="7"/>
  <c r="R28" i="7"/>
  <c r="R29" i="7"/>
  <c r="R20" i="7"/>
  <c r="R21" i="7"/>
  <c r="R17" i="7"/>
  <c r="R2" i="7"/>
  <c r="J101" i="10" s="1"/>
  <c r="R14" i="7"/>
  <c r="R13" i="7"/>
  <c r="R16" i="7"/>
  <c r="S16" i="7" s="1"/>
  <c r="R12" i="7"/>
  <c r="R6" i="7"/>
  <c r="AH2" i="10"/>
  <c r="AA101" i="10"/>
  <c r="T101" i="10"/>
  <c r="AD12" i="10"/>
  <c r="AA12" i="10"/>
  <c r="AA3" i="10"/>
  <c r="AD2" i="10"/>
  <c r="AA2" i="10"/>
  <c r="R68" i="7" l="1"/>
  <c r="AH95" i="10"/>
  <c r="AH44" i="10"/>
  <c r="AH58" i="10"/>
  <c r="R15" i="7"/>
  <c r="M3" i="10"/>
  <c r="L2" i="7"/>
  <c r="M2" i="7" s="1"/>
  <c r="G101" i="10" s="1"/>
  <c r="G88" i="10"/>
  <c r="P25" i="10"/>
  <c r="V2" i="10"/>
  <c r="S46" i="7"/>
  <c r="I16" i="10"/>
  <c r="T19" i="10"/>
  <c r="H38" i="10"/>
  <c r="P16" i="10"/>
  <c r="V30" i="10"/>
  <c r="I70" i="10"/>
  <c r="T30" i="10"/>
  <c r="T25" i="10"/>
  <c r="V26" i="10"/>
  <c r="V88" i="10"/>
  <c r="V66" i="10"/>
  <c r="P36" i="10"/>
  <c r="H61" i="10"/>
  <c r="I99" i="10"/>
  <c r="T23" i="10"/>
  <c r="V43" i="10"/>
  <c r="P88" i="10"/>
  <c r="P27" i="10"/>
  <c r="G95" i="10"/>
  <c r="I58" i="10"/>
  <c r="I69" i="10"/>
  <c r="V97" i="10"/>
  <c r="I13" i="10"/>
  <c r="G93" i="10"/>
  <c r="S91" i="7"/>
  <c r="V31" i="10"/>
  <c r="T87" i="10"/>
  <c r="H41" i="10"/>
  <c r="T70" i="10"/>
  <c r="T69" i="10"/>
  <c r="V87" i="10"/>
  <c r="T96" i="10"/>
  <c r="I71" i="10"/>
  <c r="T36" i="10"/>
  <c r="I79" i="10"/>
  <c r="P97" i="10"/>
  <c r="G46" i="10"/>
  <c r="G45" i="10"/>
  <c r="G90" i="10"/>
  <c r="G89" i="10"/>
  <c r="AH8" i="10"/>
  <c r="V17" i="10"/>
  <c r="AD4" i="10"/>
  <c r="G60" i="10"/>
  <c r="G59" i="10"/>
  <c r="I48" i="10"/>
  <c r="I14" i="10"/>
  <c r="P18" i="10"/>
  <c r="P75" i="10"/>
  <c r="T99" i="10"/>
  <c r="T98" i="10"/>
  <c r="V47" i="10"/>
  <c r="S68" i="7"/>
  <c r="V34" i="10"/>
  <c r="G38" i="10"/>
  <c r="G37" i="10"/>
  <c r="T72" i="10"/>
  <c r="I26" i="10"/>
  <c r="H40" i="10"/>
  <c r="G27" i="10"/>
  <c r="G26" i="10"/>
  <c r="T65" i="10"/>
  <c r="T18" i="10"/>
  <c r="T28" i="10"/>
  <c r="T27" i="10"/>
  <c r="G92" i="10"/>
  <c r="G17" i="10"/>
  <c r="G16" i="10"/>
  <c r="S90" i="7"/>
  <c r="G35" i="10"/>
  <c r="G34" i="10"/>
  <c r="H84" i="10"/>
  <c r="G44" i="10"/>
  <c r="G43" i="10"/>
  <c r="I23" i="10"/>
  <c r="G13" i="10"/>
  <c r="T43" i="10"/>
  <c r="T42" i="10"/>
  <c r="P19" i="10"/>
  <c r="G81" i="10"/>
  <c r="G80" i="10"/>
  <c r="P43" i="10"/>
  <c r="V16" i="10"/>
  <c r="G25" i="10"/>
  <c r="G24" i="10"/>
  <c r="V48" i="10"/>
  <c r="T54" i="10"/>
  <c r="G97" i="10"/>
  <c r="V19" i="10"/>
  <c r="T3" i="10"/>
  <c r="G73" i="10"/>
  <c r="G72" i="10"/>
  <c r="I30" i="10"/>
  <c r="T22" i="10"/>
  <c r="G52" i="10"/>
  <c r="G51" i="10"/>
  <c r="P33" i="10"/>
  <c r="G54" i="10"/>
  <c r="I36" i="10"/>
  <c r="T24" i="10"/>
  <c r="T32" i="10"/>
  <c r="G42" i="10"/>
  <c r="G41" i="10"/>
  <c r="S38" i="7"/>
  <c r="T17" i="10"/>
  <c r="G100" i="10"/>
  <c r="G99" i="10"/>
  <c r="T78" i="10"/>
  <c r="I61" i="10"/>
  <c r="G91" i="10"/>
  <c r="I39" i="10"/>
  <c r="G68" i="10"/>
  <c r="G67" i="10"/>
  <c r="T76" i="10"/>
  <c r="T75" i="10"/>
  <c r="V54" i="10"/>
  <c r="G57" i="10"/>
  <c r="G56" i="10"/>
  <c r="G33" i="10"/>
  <c r="G32" i="10"/>
  <c r="V42" i="10"/>
  <c r="T58" i="10"/>
  <c r="G30" i="10"/>
  <c r="G29" i="10"/>
  <c r="G76" i="10"/>
  <c r="G75" i="10"/>
  <c r="T20" i="10"/>
  <c r="G77" i="10"/>
  <c r="P21" i="10"/>
  <c r="I25" i="10"/>
  <c r="P58" i="10"/>
  <c r="P54" i="10"/>
  <c r="P31" i="10"/>
  <c r="I98" i="10"/>
  <c r="G53" i="10"/>
  <c r="S57" i="7"/>
  <c r="S93" i="7"/>
  <c r="M3" i="7"/>
  <c r="M4" i="7"/>
  <c r="S100" i="7"/>
  <c r="K100" i="10" s="1"/>
  <c r="S60" i="7"/>
  <c r="S94" i="7"/>
  <c r="S78" i="7"/>
  <c r="S13" i="7"/>
  <c r="S40" i="7"/>
  <c r="I100" i="10"/>
  <c r="V27" i="10"/>
  <c r="V101" i="10"/>
  <c r="S42" i="7"/>
  <c r="S62" i="7"/>
  <c r="S56" i="7"/>
  <c r="S39" i="7"/>
  <c r="S41" i="7"/>
  <c r="L5" i="7"/>
  <c r="M5" i="10"/>
  <c r="L7" i="7"/>
  <c r="M7" i="10"/>
  <c r="L9" i="7"/>
  <c r="M9" i="10"/>
  <c r="L10" i="7"/>
  <c r="M10" i="10"/>
  <c r="L6" i="7"/>
  <c r="M6" i="10"/>
  <c r="L8" i="7"/>
  <c r="M8" i="10"/>
  <c r="L11" i="7"/>
  <c r="M11" i="10"/>
  <c r="S82" i="7"/>
  <c r="S85" i="7"/>
  <c r="S61" i="7"/>
  <c r="S15" i="7"/>
  <c r="S27" i="7"/>
  <c r="S72" i="7"/>
  <c r="O74" i="7"/>
  <c r="H74" i="10" s="1"/>
  <c r="V74" i="10"/>
  <c r="O99" i="7"/>
  <c r="S99" i="7" s="1"/>
  <c r="V99" i="10"/>
  <c r="O96" i="7"/>
  <c r="V96" i="10"/>
  <c r="O44" i="7"/>
  <c r="V44" i="10"/>
  <c r="O95" i="7"/>
  <c r="V95" i="10"/>
  <c r="O51" i="7"/>
  <c r="V51" i="10"/>
  <c r="O70" i="7"/>
  <c r="V70" i="10"/>
  <c r="O3" i="7"/>
  <c r="H2" i="10" s="1"/>
  <c r="V3" i="10"/>
  <c r="O21" i="7"/>
  <c r="H21" i="10" s="1"/>
  <c r="V21" i="10"/>
  <c r="S71" i="7"/>
  <c r="O49" i="7"/>
  <c r="S49" i="7" s="1"/>
  <c r="V49" i="10"/>
  <c r="O59" i="7"/>
  <c r="H59" i="10" s="1"/>
  <c r="V59" i="10"/>
  <c r="O11" i="7"/>
  <c r="V11" i="10"/>
  <c r="O9" i="7"/>
  <c r="V9" i="10"/>
  <c r="O73" i="7"/>
  <c r="H72" i="10" s="1"/>
  <c r="V73" i="10"/>
  <c r="O98" i="7"/>
  <c r="V98" i="10"/>
  <c r="O45" i="7"/>
  <c r="S45" i="7" s="1"/>
  <c r="V45" i="10"/>
  <c r="O28" i="7"/>
  <c r="H27" i="10" s="1"/>
  <c r="V28" i="10"/>
  <c r="O24" i="7"/>
  <c r="S24" i="7" s="1"/>
  <c r="V24" i="10"/>
  <c r="O22" i="7"/>
  <c r="V22" i="10"/>
  <c r="O8" i="7"/>
  <c r="V8" i="10"/>
  <c r="O35" i="7"/>
  <c r="H35" i="10" s="1"/>
  <c r="V35" i="10"/>
  <c r="O80" i="7"/>
  <c r="V80" i="10"/>
  <c r="O29" i="7"/>
  <c r="S29" i="7" s="1"/>
  <c r="V29" i="10"/>
  <c r="O33" i="7"/>
  <c r="S33" i="7" s="1"/>
  <c r="V33" i="10"/>
  <c r="O32" i="7"/>
  <c r="H32" i="10" s="1"/>
  <c r="V32" i="10"/>
  <c r="O92" i="7"/>
  <c r="V92" i="10"/>
  <c r="O14" i="7"/>
  <c r="V14" i="10"/>
  <c r="O36" i="7"/>
  <c r="S36" i="7" s="1"/>
  <c r="V36" i="10"/>
  <c r="O67" i="7"/>
  <c r="S67" i="7" s="1"/>
  <c r="V67" i="10"/>
  <c r="O6" i="7"/>
  <c r="V6" i="10"/>
  <c r="O52" i="7"/>
  <c r="V52" i="10"/>
  <c r="O58" i="7"/>
  <c r="V58" i="10"/>
  <c r="O20" i="7"/>
  <c r="S20" i="7" s="1"/>
  <c r="V20" i="10"/>
  <c r="O4" i="7"/>
  <c r="V4" i="10"/>
  <c r="O10" i="7"/>
  <c r="V10" i="10"/>
  <c r="O76" i="7"/>
  <c r="S76" i="7" s="1"/>
  <c r="V76" i="10"/>
  <c r="O55" i="7"/>
  <c r="H55" i="10" s="1"/>
  <c r="V55" i="10"/>
  <c r="O23" i="7"/>
  <c r="V23" i="10"/>
  <c r="O12" i="7"/>
  <c r="H12" i="10" s="1"/>
  <c r="V12" i="10"/>
  <c r="O53" i="7"/>
  <c r="S53" i="7" s="1"/>
  <c r="V53" i="10"/>
  <c r="O79" i="7"/>
  <c r="V79" i="10"/>
  <c r="O18" i="7"/>
  <c r="H18" i="10" s="1"/>
  <c r="V18" i="10"/>
  <c r="O25" i="7"/>
  <c r="V25" i="10"/>
  <c r="O47" i="7"/>
  <c r="O89" i="7"/>
  <c r="H89" i="10" s="1"/>
  <c r="O37" i="7"/>
  <c r="S37" i="7" s="1"/>
  <c r="O97" i="7"/>
  <c r="S97" i="7" s="1"/>
  <c r="O34" i="7"/>
  <c r="O26" i="7"/>
  <c r="S26" i="7" s="1"/>
  <c r="O66" i="7"/>
  <c r="O88" i="7"/>
  <c r="O17" i="7"/>
  <c r="O30" i="7"/>
  <c r="S30" i="7" s="1"/>
  <c r="O43" i="7"/>
  <c r="S43" i="7" s="1"/>
  <c r="O77" i="7"/>
  <c r="S77" i="7" s="1"/>
  <c r="O81" i="7"/>
  <c r="S81" i="7" s="1"/>
  <c r="O48" i="7"/>
  <c r="S48" i="7" s="1"/>
  <c r="O54" i="7"/>
  <c r="S54" i="7" s="1"/>
  <c r="O31" i="7"/>
  <c r="S31" i="7" s="1"/>
  <c r="O19" i="7"/>
  <c r="P47" i="10"/>
  <c r="P80" i="10"/>
  <c r="P30" i="10"/>
  <c r="T21" i="10"/>
  <c r="AH9" i="10"/>
  <c r="P74" i="10"/>
  <c r="T53" i="10"/>
  <c r="T51" i="10"/>
  <c r="P52" i="10"/>
  <c r="P67" i="10"/>
  <c r="T48" i="10"/>
  <c r="T14" i="10"/>
  <c r="T29" i="10"/>
  <c r="T35" i="10"/>
  <c r="T95" i="10"/>
  <c r="P92" i="10"/>
  <c r="P81" i="10"/>
  <c r="AH7" i="10"/>
  <c r="R5" i="7"/>
  <c r="AH11" i="10"/>
  <c r="R8" i="7"/>
  <c r="J7" i="10" s="1"/>
  <c r="J39" i="10"/>
  <c r="J54" i="10"/>
  <c r="J14" i="10"/>
  <c r="J56" i="10"/>
  <c r="AD8" i="10"/>
  <c r="J17" i="10"/>
  <c r="J33" i="10"/>
  <c r="AA8" i="10"/>
  <c r="J65" i="10"/>
  <c r="J80" i="10"/>
  <c r="J84" i="10"/>
  <c r="T7" i="10"/>
  <c r="J12" i="10"/>
  <c r="AA5" i="10"/>
  <c r="T5" i="10"/>
  <c r="J19" i="10"/>
  <c r="J23" i="10"/>
  <c r="AH4" i="10"/>
  <c r="J34" i="10"/>
  <c r="J44" i="10"/>
  <c r="AA9" i="10"/>
  <c r="J52" i="10"/>
  <c r="J18" i="10"/>
  <c r="J77" i="10"/>
  <c r="T6" i="10"/>
  <c r="T11" i="10"/>
  <c r="J69" i="10"/>
  <c r="J60" i="10"/>
  <c r="AH10" i="10"/>
  <c r="AD9" i="10"/>
  <c r="AD6" i="10"/>
  <c r="J22" i="10"/>
  <c r="AA6" i="10"/>
  <c r="T9" i="10"/>
  <c r="J28" i="10"/>
  <c r="J6" i="10"/>
  <c r="J62" i="10"/>
  <c r="J13" i="10"/>
  <c r="J79" i="10"/>
  <c r="AA4" i="10"/>
  <c r="T4" i="10"/>
  <c r="J82" i="10"/>
  <c r="AD5" i="10"/>
  <c r="J15" i="10"/>
  <c r="J55" i="10"/>
  <c r="J16" i="10"/>
  <c r="J75" i="10"/>
  <c r="AA11" i="10"/>
  <c r="AD11" i="10"/>
  <c r="J30" i="10"/>
  <c r="J21" i="10"/>
  <c r="J29" i="10"/>
  <c r="J99" i="10"/>
  <c r="J27" i="10"/>
  <c r="J26" i="10"/>
  <c r="AD7" i="10"/>
  <c r="J24" i="10"/>
  <c r="J42" i="10"/>
  <c r="J25" i="10"/>
  <c r="AA10" i="10"/>
  <c r="J38" i="10"/>
  <c r="J53" i="10"/>
  <c r="AA7" i="10"/>
  <c r="T10" i="10"/>
  <c r="J9" i="10"/>
  <c r="J20" i="10"/>
  <c r="J45" i="10"/>
  <c r="T8" i="10"/>
  <c r="AD10" i="10"/>
  <c r="J66" i="10"/>
  <c r="H101" i="10"/>
  <c r="I2" i="10"/>
  <c r="X11" i="10"/>
  <c r="X2" i="10"/>
  <c r="X101" i="10"/>
  <c r="I101" i="10"/>
  <c r="X9" i="10"/>
  <c r="X5" i="10"/>
  <c r="X10" i="10"/>
  <c r="X6" i="10"/>
  <c r="X12" i="10"/>
  <c r="I12" i="10"/>
  <c r="X3" i="10"/>
  <c r="I3" i="10"/>
  <c r="X7" i="10"/>
  <c r="X8" i="10"/>
  <c r="X4" i="10"/>
  <c r="J86" i="10"/>
  <c r="J49" i="10"/>
  <c r="P9" i="10"/>
  <c r="J36" i="10"/>
  <c r="J32" i="10"/>
  <c r="J76" i="10"/>
  <c r="J46" i="10"/>
  <c r="J64" i="10"/>
  <c r="J91" i="10"/>
  <c r="H60" i="10"/>
  <c r="J40" i="10"/>
  <c r="J78" i="10"/>
  <c r="J81" i="10"/>
  <c r="P5" i="10"/>
  <c r="P11" i="10"/>
  <c r="J35" i="10"/>
  <c r="J87" i="10"/>
  <c r="P4" i="10"/>
  <c r="J70" i="10"/>
  <c r="J51" i="10"/>
  <c r="J89" i="10"/>
  <c r="J95" i="10"/>
  <c r="J88" i="10"/>
  <c r="J37" i="10"/>
  <c r="J71" i="10"/>
  <c r="J63" i="10"/>
  <c r="J41" i="10"/>
  <c r="J68" i="10"/>
  <c r="J59" i="10"/>
  <c r="J85" i="10"/>
  <c r="J100" i="10"/>
  <c r="J74" i="10"/>
  <c r="J92" i="10"/>
  <c r="J31" i="10"/>
  <c r="J96" i="10"/>
  <c r="J90" i="10"/>
  <c r="P6" i="10"/>
  <c r="P12" i="10"/>
  <c r="J73" i="10"/>
  <c r="J98" i="10"/>
  <c r="J93" i="10"/>
  <c r="P7" i="10"/>
  <c r="J43" i="10"/>
  <c r="J94" i="10"/>
  <c r="J50" i="10"/>
  <c r="J67" i="10"/>
  <c r="P2" i="10"/>
  <c r="J47" i="10"/>
  <c r="J48" i="10"/>
  <c r="P10" i="10"/>
  <c r="J83" i="10"/>
  <c r="J97" i="10"/>
  <c r="J72" i="10"/>
  <c r="J57" i="10"/>
  <c r="P101" i="10"/>
  <c r="J61" i="10"/>
  <c r="P8" i="10"/>
  <c r="P3" i="10"/>
  <c r="J58" i="10"/>
  <c r="R4" i="7"/>
  <c r="R3" i="7"/>
  <c r="R10" i="7"/>
  <c r="G12" i="10"/>
  <c r="G2" i="10" l="1"/>
  <c r="H47" i="10"/>
  <c r="H80" i="10"/>
  <c r="S2" i="7"/>
  <c r="H25" i="10"/>
  <c r="J3" i="10"/>
  <c r="H75" i="10"/>
  <c r="G3" i="10"/>
  <c r="H58" i="10"/>
  <c r="H57" i="10"/>
  <c r="H52" i="10"/>
  <c r="H19" i="10"/>
  <c r="H79" i="10"/>
  <c r="H78" i="10"/>
  <c r="H22" i="10"/>
  <c r="H28" i="10"/>
  <c r="S95" i="7"/>
  <c r="K94" i="10" s="1"/>
  <c r="H94" i="10"/>
  <c r="H17" i="10"/>
  <c r="H16" i="10"/>
  <c r="H92" i="10"/>
  <c r="H91" i="10"/>
  <c r="H88" i="10"/>
  <c r="H87" i="10"/>
  <c r="H44" i="10"/>
  <c r="H46" i="10"/>
  <c r="S66" i="7"/>
  <c r="K65" i="10" s="1"/>
  <c r="H65" i="10"/>
  <c r="H73" i="10"/>
  <c r="H3" i="10"/>
  <c r="H70" i="10"/>
  <c r="H69" i="10"/>
  <c r="S51" i="7"/>
  <c r="H50" i="10"/>
  <c r="H23" i="10"/>
  <c r="H98" i="10"/>
  <c r="H14" i="10"/>
  <c r="H13" i="10"/>
  <c r="H96" i="10"/>
  <c r="H34" i="10"/>
  <c r="H42" i="10"/>
  <c r="M11" i="7"/>
  <c r="G11" i="10" s="1"/>
  <c r="M8" i="7"/>
  <c r="S8" i="7" s="1"/>
  <c r="M6" i="7"/>
  <c r="S6" i="7" s="1"/>
  <c r="M10" i="7"/>
  <c r="S10" i="7" s="1"/>
  <c r="M9" i="7"/>
  <c r="M7" i="7"/>
  <c r="S7" i="7" s="1"/>
  <c r="M5" i="7"/>
  <c r="S5" i="7" s="1"/>
  <c r="H20" i="10"/>
  <c r="S80" i="7"/>
  <c r="K80" i="10" s="1"/>
  <c r="S59" i="7"/>
  <c r="K59" i="10" s="1"/>
  <c r="H99" i="10"/>
  <c r="S21" i="7"/>
  <c r="S4" i="7"/>
  <c r="S55" i="7"/>
  <c r="K55" i="10" s="1"/>
  <c r="S79" i="7"/>
  <c r="K79" i="10" s="1"/>
  <c r="S12" i="7"/>
  <c r="K12" i="10" s="1"/>
  <c r="S23" i="7"/>
  <c r="K23" i="10" s="1"/>
  <c r="S96" i="7"/>
  <c r="K96" i="10" s="1"/>
  <c r="S73" i="7"/>
  <c r="S74" i="7"/>
  <c r="K74" i="10" s="1"/>
  <c r="H49" i="10"/>
  <c r="S18" i="7"/>
  <c r="K18" i="10" s="1"/>
  <c r="S58" i="7"/>
  <c r="K58" i="10" s="1"/>
  <c r="S35" i="7"/>
  <c r="K35" i="10" s="1"/>
  <c r="S52" i="7"/>
  <c r="K52" i="10" s="1"/>
  <c r="S22" i="7"/>
  <c r="K22" i="10" s="1"/>
  <c r="S28" i="7"/>
  <c r="K28" i="10" s="1"/>
  <c r="S98" i="7"/>
  <c r="K98" i="10" s="1"/>
  <c r="H29" i="10"/>
  <c r="S25" i="7"/>
  <c r="K25" i="10" s="1"/>
  <c r="S70" i="7"/>
  <c r="K70" i="10" s="1"/>
  <c r="S14" i="7"/>
  <c r="K14" i="10" s="1"/>
  <c r="S32" i="7"/>
  <c r="K32" i="10" s="1"/>
  <c r="H76" i="10"/>
  <c r="H33" i="10"/>
  <c r="H24" i="10"/>
  <c r="H36" i="10"/>
  <c r="H26" i="10"/>
  <c r="S92" i="7"/>
  <c r="K92" i="10" s="1"/>
  <c r="H53" i="10"/>
  <c r="S44" i="7"/>
  <c r="K44" i="10" s="1"/>
  <c r="H67" i="10"/>
  <c r="H51" i="10"/>
  <c r="H95" i="10"/>
  <c r="H30" i="10"/>
  <c r="H77" i="10"/>
  <c r="H43" i="10"/>
  <c r="H66" i="10"/>
  <c r="S47" i="7"/>
  <c r="K47" i="10" s="1"/>
  <c r="S17" i="7"/>
  <c r="S88" i="7"/>
  <c r="S19" i="7"/>
  <c r="K19" i="10" s="1"/>
  <c r="H31" i="10"/>
  <c r="H54" i="10"/>
  <c r="S34" i="7"/>
  <c r="H48" i="10"/>
  <c r="H97" i="10"/>
  <c r="H37" i="10"/>
  <c r="H81" i="10"/>
  <c r="S89" i="7"/>
  <c r="K89" i="10" s="1"/>
  <c r="S3" i="7"/>
  <c r="J11" i="10"/>
  <c r="J8" i="10"/>
  <c r="J2" i="10"/>
  <c r="K71" i="10"/>
  <c r="H45" i="10"/>
  <c r="K45" i="10"/>
  <c r="J5" i="10"/>
  <c r="K56" i="10"/>
  <c r="K99" i="10"/>
  <c r="K83" i="10"/>
  <c r="K30" i="10"/>
  <c r="K37" i="10"/>
  <c r="K76" i="10"/>
  <c r="I10" i="10"/>
  <c r="J10" i="10"/>
  <c r="K82" i="10"/>
  <c r="H5" i="10"/>
  <c r="K69" i="10"/>
  <c r="K64" i="10"/>
  <c r="K42" i="10"/>
  <c r="K90" i="10"/>
  <c r="K75" i="10"/>
  <c r="K53" i="10"/>
  <c r="K86" i="10"/>
  <c r="K78" i="10"/>
  <c r="K33" i="10"/>
  <c r="K50" i="10"/>
  <c r="K31" i="10"/>
  <c r="K40" i="10"/>
  <c r="K39" i="10"/>
  <c r="K67" i="10"/>
  <c r="K81" i="10"/>
  <c r="K60" i="10"/>
  <c r="I7" i="10"/>
  <c r="H7" i="10"/>
  <c r="H11" i="10"/>
  <c r="H8" i="10"/>
  <c r="H10" i="10"/>
  <c r="K62" i="10"/>
  <c r="K15" i="10"/>
  <c r="I8" i="10"/>
  <c r="K29" i="10"/>
  <c r="K38" i="10"/>
  <c r="I6" i="10"/>
  <c r="K91" i="10"/>
  <c r="K24" i="10"/>
  <c r="H9" i="10"/>
  <c r="I5" i="10"/>
  <c r="K26" i="10"/>
  <c r="K84" i="10"/>
  <c r="I9" i="10"/>
  <c r="J4" i="10"/>
  <c r="H4" i="10"/>
  <c r="K77" i="10"/>
  <c r="K48" i="10"/>
  <c r="I4" i="10"/>
  <c r="K85" i="10"/>
  <c r="K93" i="10"/>
  <c r="K68" i="10"/>
  <c r="K41" i="10"/>
  <c r="K36" i="10"/>
  <c r="K61" i="10"/>
  <c r="K63" i="10"/>
  <c r="I11" i="10"/>
  <c r="K20" i="10"/>
  <c r="K49" i="10"/>
  <c r="K101" i="10"/>
  <c r="H6" i="10"/>
  <c r="K66" i="10" l="1"/>
  <c r="K3" i="10"/>
  <c r="K13" i="10"/>
  <c r="K54" i="10"/>
  <c r="K57" i="10"/>
  <c r="K88" i="10"/>
  <c r="K17" i="10"/>
  <c r="K2" i="10"/>
  <c r="G5" i="10"/>
  <c r="K16" i="10"/>
  <c r="K87" i="10"/>
  <c r="K46" i="10"/>
  <c r="K97" i="10"/>
  <c r="G9" i="10"/>
  <c r="K73" i="10"/>
  <c r="G4" i="10"/>
  <c r="K51" i="10"/>
  <c r="K21" i="10"/>
  <c r="K72" i="10"/>
  <c r="K34" i="10"/>
  <c r="K95" i="10"/>
  <c r="K27" i="10"/>
  <c r="S11" i="7"/>
  <c r="K10" i="10" s="1"/>
  <c r="G7" i="10"/>
  <c r="G10" i="10"/>
  <c r="G6" i="10"/>
  <c r="G8" i="10"/>
  <c r="S9" i="7"/>
  <c r="K9" i="10" s="1"/>
  <c r="K43" i="10"/>
  <c r="K5" i="10"/>
  <c r="K4" i="10"/>
  <c r="K7" i="10"/>
  <c r="K6" i="10"/>
  <c r="K11" i="10" l="1"/>
  <c r="K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Ulrike Schemel</author>
  </authors>
  <commentList>
    <comment ref="AD1" authorId="0" shapeId="0" xr:uid="{51432204-D75B-4A13-9301-E0CB1C917B6C}">
      <text>
        <r>
          <rPr>
            <sz val="9"/>
            <color indexed="81"/>
            <rFont val="Segoe UI"/>
            <family val="2"/>
          </rPr>
          <t xml:space="preserve">Finale KG bleibt leer, wenn der berechnete Wert &lt; gemessene KG ist
</t>
        </r>
      </text>
    </comment>
  </commentList>
</comments>
</file>

<file path=xl/sharedStrings.xml><?xml version="1.0" encoding="utf-8"?>
<sst xmlns="http://schemas.openxmlformats.org/spreadsheetml/2006/main" count="140" uniqueCount="117">
  <si>
    <t>Nr.</t>
  </si>
  <si>
    <t>Vorname</t>
  </si>
  <si>
    <t>Name</t>
  </si>
  <si>
    <t>Geb.Datum
[TT.MM.JJJJ]</t>
  </si>
  <si>
    <t>Testdatum</t>
  </si>
  <si>
    <t>Reichhöhe beidarmig [cm]</t>
  </si>
  <si>
    <t>finale
Körpergröße [cm]</t>
  </si>
  <si>
    <t>Geschlecht [m/w]</t>
  </si>
  <si>
    <t>funktionelle
Kniehöhe [cm]</t>
  </si>
  <si>
    <t>anatomische
Kniehöhe [cm]</t>
  </si>
  <si>
    <t>Armspannweite [cm]</t>
  </si>
  <si>
    <t>Reichhöhe
einarmig [cm]</t>
  </si>
  <si>
    <t>Körpergröße Vater [cm]</t>
  </si>
  <si>
    <t>Körpergröße Mutter [cm]</t>
  </si>
  <si>
    <t>kal. Alter</t>
  </si>
  <si>
    <t>Altersklasse</t>
  </si>
  <si>
    <t>Jahrgang</t>
  </si>
  <si>
    <t>U18</t>
  </si>
  <si>
    <t>U17</t>
  </si>
  <si>
    <t>U16</t>
  </si>
  <si>
    <t>U15</t>
  </si>
  <si>
    <t>U14</t>
  </si>
  <si>
    <t>U13</t>
  </si>
  <si>
    <t>Geburtsjahr</t>
  </si>
  <si>
    <t>Jahrgänge bitte individuell anpassen!</t>
  </si>
  <si>
    <t>Landeskader
Punkte
Anthro</t>
  </si>
  <si>
    <t>Landeskader
Punkte
Sprung</t>
  </si>
  <si>
    <t>Landeskader
Punkte
Wurf</t>
  </si>
  <si>
    <t>Jump &amp; Reach 
(CMJ) V1</t>
  </si>
  <si>
    <t>Jump &amp; Reach 
(CMJ) V2</t>
  </si>
  <si>
    <t>Jump &amp; Reach 
(CMJ) V3</t>
  </si>
  <si>
    <t>Jump &amp; Reach 
(CMJ) max.</t>
  </si>
  <si>
    <t>Sprunghöhe
(CMJ) [cm]</t>
  </si>
  <si>
    <t>Jump &amp; Reach 
(Spike) V1</t>
  </si>
  <si>
    <t>Jump &amp; Reach 
(Spike) V2</t>
  </si>
  <si>
    <t>Jump &amp; Reach 
(Spike) V3</t>
  </si>
  <si>
    <t>Jump &amp; Reach 
(Spike) max.</t>
  </si>
  <si>
    <t>Sprunghöhe 
Spike [cm]</t>
  </si>
  <si>
    <t xml:space="preserve">Med.Ball Stoß V1
(sitzend) [cm] </t>
  </si>
  <si>
    <t>Med.Ball Stoß V2
(sitzend) [cm]</t>
  </si>
  <si>
    <t>Med.Ball Stoß V3
(sitzend) [cm]</t>
  </si>
  <si>
    <t>Med.Ball Stoß max.
(sitzend) [cm]</t>
  </si>
  <si>
    <t>Med.Ball Wurf V1
(stehend) [cm]</t>
  </si>
  <si>
    <t>Med.Ball Wurf V2
(stehend) [cm]</t>
  </si>
  <si>
    <t>Med.Ball Wurf V3
(stehend) [cm]</t>
  </si>
  <si>
    <t>Med.Ball Wurf max.
(stehend) [cm]</t>
  </si>
  <si>
    <t>Altersklasse
Geschlecht</t>
  </si>
  <si>
    <t>CMJ_real
[cm]</t>
  </si>
  <si>
    <t>JnR_real
[cm]</t>
  </si>
  <si>
    <t>Med.-Stoß
[cm]</t>
  </si>
  <si>
    <t>Med.-Wurf
[cm]</t>
  </si>
  <si>
    <t>Schlagball
[km/h]</t>
  </si>
  <si>
    <t>T-Test
[sek.]</t>
  </si>
  <si>
    <t>U18w</t>
  </si>
  <si>
    <t>U17w</t>
  </si>
  <si>
    <t>U16w</t>
  </si>
  <si>
    <t>U15w</t>
  </si>
  <si>
    <t>U14w</t>
  </si>
  <si>
    <t>U13w</t>
  </si>
  <si>
    <t>U18m</t>
  </si>
  <si>
    <t>U17m</t>
  </si>
  <si>
    <t>U16m</t>
  </si>
  <si>
    <t>U15m</t>
  </si>
  <si>
    <t>U14m</t>
  </si>
  <si>
    <t>U13m</t>
  </si>
  <si>
    <t>Schlagballwurf
max.
[km/h]</t>
  </si>
  <si>
    <t>T-Test
max.links + max.rechts /2</t>
  </si>
  <si>
    <t>Landeskader
Punkte
T-Test</t>
  </si>
  <si>
    <t>T-Test links
V1
[s]</t>
  </si>
  <si>
    <t>T-Test links
V2
[s]</t>
  </si>
  <si>
    <t>T-Test rechts 
V1
[s]</t>
  </si>
  <si>
    <t>T-Test rechts
V2
[s]</t>
  </si>
  <si>
    <t>Altersklasse
Saison 25/26</t>
  </si>
  <si>
    <t>Punkte GESAMT</t>
  </si>
  <si>
    <t>Körperfinal
&gt;100 = 1Pkt.</t>
  </si>
  <si>
    <t>Körperfinal
&gt;110 = 2Pkt.</t>
  </si>
  <si>
    <t>Schlagballwurf V1
[km/h]</t>
  </si>
  <si>
    <t>Schlagballwurf V2
[km/h]</t>
  </si>
  <si>
    <t>Schlagballwurf V3
[km/h]</t>
  </si>
  <si>
    <t>T-Test links max.
[s]</t>
  </si>
  <si>
    <t>T-Test rechts max.
[s]</t>
  </si>
  <si>
    <t>Punkte
T-Test</t>
  </si>
  <si>
    <t>Punkte
Schlagballwurf</t>
  </si>
  <si>
    <t>Punkte Wurf [steh.]</t>
  </si>
  <si>
    <t>Punkte Stoß</t>
  </si>
  <si>
    <t>Punkte Spike</t>
  </si>
  <si>
    <t>Punkte CMJ</t>
  </si>
  <si>
    <t>Landeskader
Punkte
Anthro Berechnung</t>
  </si>
  <si>
    <t>Körperhöhe stehend [cm]</t>
  </si>
  <si>
    <t>Körperhöhe sitzend [cm]</t>
  </si>
  <si>
    <t>Körpergewicht [kg]</t>
  </si>
  <si>
    <t>Normwerte bitte individuell anpassen!</t>
  </si>
  <si>
    <t>Z-Score CMJ</t>
  </si>
  <si>
    <t>Z Score Spike</t>
  </si>
  <si>
    <t>Z Score Stoß</t>
  </si>
  <si>
    <t>Z Score Wurf</t>
  </si>
  <si>
    <t>Z-Wert &gt;</t>
  </si>
  <si>
    <t>Z Score Schlagball</t>
  </si>
  <si>
    <t>Z Score T-Test</t>
  </si>
  <si>
    <t>Z Score KF</t>
  </si>
  <si>
    <t>Sprung gesamt</t>
  </si>
  <si>
    <t>Wurf gesamt</t>
  </si>
  <si>
    <t>Z-Wert KF</t>
  </si>
  <si>
    <t>Z-Wert CMJ</t>
  </si>
  <si>
    <t>Z-Wert Spike</t>
  </si>
  <si>
    <t>Z-Wert Stoß</t>
  </si>
  <si>
    <t>Z-Wert Wurf</t>
  </si>
  <si>
    <t>Punkte
Schlagball</t>
  </si>
  <si>
    <t>Z-Wert Schlagball</t>
  </si>
  <si>
    <t>Z-Wert
T-Test</t>
  </si>
  <si>
    <t>Z-Wert Sprung GESAMT</t>
  </si>
  <si>
    <t>Z-Wert Wurf GESAMT</t>
  </si>
  <si>
    <t>Position</t>
  </si>
  <si>
    <t>Position [L/AA/MB/S/D]</t>
  </si>
  <si>
    <t>Händigkeit [L/R]</t>
  </si>
  <si>
    <t>Hädndigkeit</t>
  </si>
  <si>
    <t>finale
Körpergröße [cm] berechnet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</si>
</sst>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 style="thick">
        <color rgb="FFFFC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2" xfId="0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 applyProtection="1">
      <alignment horizontal="center" vertical="center" wrapText="1"/>
      <protection hidden="1"/>
    </xf>
    <xf numFmtId="1" fontId="0" fillId="0" borderId="2" xfId="0" applyNumberFormat="1" applyBorder="1" applyProtection="1">
      <protection hidden="1"/>
    </xf>
    <xf numFmtId="0" fontId="0" fillId="0" borderId="0" xfId="0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164" fontId="0" fillId="0" borderId="2" xfId="0" applyNumberFormat="1" applyBorder="1" applyProtection="1">
      <protection locked="0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1" fontId="0" fillId="4" borderId="2" xfId="0" applyNumberFormat="1" applyFill="1" applyBorder="1" applyProtection="1">
      <protection hidden="1"/>
    </xf>
    <xf numFmtId="1" fontId="0" fillId="2" borderId="2" xfId="0" applyNumberFormat="1" applyFill="1" applyBorder="1" applyProtection="1">
      <protection hidden="1"/>
    </xf>
    <xf numFmtId="0" fontId="0" fillId="2" borderId="2" xfId="0" applyFill="1" applyBorder="1" applyProtection="1">
      <protection hidden="1"/>
    </xf>
    <xf numFmtId="1" fontId="0" fillId="4" borderId="18" xfId="0" applyNumberFormat="1" applyFill="1" applyBorder="1" applyProtection="1">
      <protection hidden="1"/>
    </xf>
    <xf numFmtId="1" fontId="0" fillId="2" borderId="18" xfId="0" applyNumberFormat="1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2" fontId="0" fillId="2" borderId="0" xfId="0" applyNumberFormat="1" applyFill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" fontId="1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164" fontId="4" fillId="0" borderId="15" xfId="0" applyNumberFormat="1" applyFont="1" applyBorder="1" applyAlignment="1" applyProtection="1">
      <alignment horizontal="center" vertical="center" wrapText="1"/>
      <protection hidden="1"/>
    </xf>
    <xf numFmtId="2" fontId="4" fillId="0" borderId="0" xfId="0" applyNumberFormat="1" applyFont="1" applyAlignment="1" applyProtection="1">
      <alignment horizontal="center" vertical="center" wrapText="1"/>
      <protection hidden="1"/>
    </xf>
    <xf numFmtId="1" fontId="4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1" fontId="0" fillId="0" borderId="11" xfId="0" applyNumberFormat="1" applyBorder="1" applyProtection="1"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hidden="1"/>
    </xf>
    <xf numFmtId="2" fontId="0" fillId="2" borderId="5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6" borderId="18" xfId="0" applyNumberFormat="1" applyFill="1" applyBorder="1" applyProtection="1">
      <protection hidden="1"/>
    </xf>
    <xf numFmtId="1" fontId="0" fillId="0" borderId="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4" fillId="0" borderId="13" xfId="0" applyNumberFormat="1" applyFont="1" applyBorder="1" applyAlignment="1" applyProtection="1">
      <alignment horizontal="center" vertical="center" wrapText="1"/>
      <protection hidden="1"/>
    </xf>
    <xf numFmtId="2" fontId="1" fillId="0" borderId="14" xfId="0" applyNumberFormat="1" applyFont="1" applyBorder="1" applyAlignment="1" applyProtection="1">
      <alignment horizontal="center"/>
      <protection hidden="1"/>
    </xf>
    <xf numFmtId="1" fontId="1" fillId="4" borderId="14" xfId="0" applyNumberFormat="1" applyFont="1" applyFill="1" applyBorder="1" applyAlignment="1" applyProtection="1">
      <alignment horizontal="center"/>
      <protection hidden="1"/>
    </xf>
    <xf numFmtId="1" fontId="1" fillId="4" borderId="0" xfId="0" applyNumberFormat="1" applyFont="1" applyFill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1" fontId="1" fillId="4" borderId="11" xfId="0" applyNumberFormat="1" applyFont="1" applyFill="1" applyBorder="1" applyAlignment="1" applyProtection="1">
      <alignment horizontal="center"/>
      <protection hidden="1"/>
    </xf>
    <xf numFmtId="2" fontId="1" fillId="0" borderId="11" xfId="0" applyNumberFormat="1" applyFont="1" applyBorder="1" applyAlignment="1" applyProtection="1">
      <alignment horizontal="center"/>
      <protection hidden="1"/>
    </xf>
    <xf numFmtId="1" fontId="1" fillId="4" borderId="2" xfId="0" applyNumberFormat="1" applyFont="1" applyFill="1" applyBorder="1" applyAlignment="1" applyProtection="1">
      <alignment horizontal="center"/>
      <protection hidden="1"/>
    </xf>
    <xf numFmtId="1" fontId="1" fillId="5" borderId="17" xfId="0" applyNumberFormat="1" applyFont="1" applyFill="1" applyBorder="1" applyAlignment="1" applyProtection="1">
      <alignment horizontal="center"/>
      <protection hidden="1"/>
    </xf>
    <xf numFmtId="1" fontId="1" fillId="4" borderId="19" xfId="0" applyNumberFormat="1" applyFont="1" applyFill="1" applyBorder="1" applyAlignment="1" applyProtection="1">
      <alignment horizontal="center"/>
      <protection hidden="1"/>
    </xf>
    <xf numFmtId="2" fontId="1" fillId="0" borderId="19" xfId="0" applyNumberFormat="1" applyFont="1" applyBorder="1" applyAlignment="1" applyProtection="1">
      <alignment horizontal="center"/>
      <protection hidden="1"/>
    </xf>
    <xf numFmtId="1" fontId="1" fillId="5" borderId="21" xfId="0" applyNumberFormat="1" applyFont="1" applyFill="1" applyBorder="1" applyAlignment="1" applyProtection="1">
      <alignment horizontal="center"/>
      <protection hidden="1"/>
    </xf>
    <xf numFmtId="1" fontId="1" fillId="5" borderId="20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locked="0"/>
    </xf>
    <xf numFmtId="2" fontId="0" fillId="6" borderId="0" xfId="0" applyNumberFormat="1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1" fontId="4" fillId="0" borderId="0" xfId="0" applyNumberFormat="1" applyFont="1" applyAlignment="1" applyProtection="1">
      <alignment horizontal="center" vertical="center" wrapText="1"/>
      <protection locked="0" hidden="1"/>
    </xf>
    <xf numFmtId="0" fontId="0" fillId="0" borderId="0" xfId="0" applyProtection="1">
      <protection locked="0" hidden="1"/>
    </xf>
    <xf numFmtId="14" fontId="0" fillId="0" borderId="0" xfId="0" applyNumberFormat="1" applyProtection="1">
      <protection locked="0" hidden="1"/>
    </xf>
    <xf numFmtId="1" fontId="1" fillId="4" borderId="0" xfId="0" applyNumberFormat="1" applyFont="1" applyFill="1" applyProtection="1">
      <protection locked="0" hidden="1"/>
    </xf>
    <xf numFmtId="1" fontId="1" fillId="5" borderId="0" xfId="0" applyNumberFormat="1" applyFont="1" applyFill="1" applyProtection="1">
      <protection locked="0" hidden="1"/>
    </xf>
    <xf numFmtId="2" fontId="0" fillId="0" borderId="0" xfId="0" applyNumberFormat="1" applyProtection="1">
      <protection locked="0" hidden="1"/>
    </xf>
    <xf numFmtId="2" fontId="0" fillId="7" borderId="0" xfId="0" applyNumberFormat="1" applyFill="1" applyProtection="1">
      <protection locked="0" hidden="1"/>
    </xf>
    <xf numFmtId="1" fontId="0" fillId="0" borderId="0" xfId="0" applyNumberFormat="1" applyProtection="1">
      <protection locked="0" hidden="1"/>
    </xf>
    <xf numFmtId="164" fontId="0" fillId="0" borderId="0" xfId="0" applyNumberFormat="1" applyProtection="1">
      <protection locked="0" hidden="1"/>
    </xf>
    <xf numFmtId="0" fontId="0" fillId="2" borderId="0" xfId="0" applyFill="1" applyProtection="1">
      <protection locked="0" hidden="1"/>
    </xf>
    <xf numFmtId="2" fontId="0" fillId="8" borderId="0" xfId="0" applyNumberFormat="1" applyFill="1" applyProtection="1">
      <protection locked="0" hidden="1"/>
    </xf>
    <xf numFmtId="1" fontId="0" fillId="7" borderId="0" xfId="0" applyNumberFormat="1" applyFill="1" applyProtection="1">
      <protection locked="0" hidden="1"/>
    </xf>
    <xf numFmtId="0" fontId="0" fillId="9" borderId="24" xfId="0" applyFill="1" applyBorder="1" applyAlignment="1" applyProtection="1">
      <alignment horizontal="right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4" fontId="0" fillId="9" borderId="24" xfId="0" applyNumberFormat="1" applyFill="1" applyBorder="1" applyProtection="1">
      <protection locked="0"/>
    </xf>
    <xf numFmtId="14" fontId="0" fillId="0" borderId="24" xfId="0" applyNumberFormat="1" applyBorder="1" applyProtection="1">
      <protection locked="0"/>
    </xf>
    <xf numFmtId="14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164" fontId="0" fillId="2" borderId="5" xfId="0" applyNumberFormat="1" applyFill="1" applyBorder="1" applyProtection="1">
      <protection hidden="1"/>
    </xf>
    <xf numFmtId="164" fontId="0" fillId="2" borderId="23" xfId="0" applyNumberFormat="1" applyFill="1" applyBorder="1" applyProtection="1">
      <protection hidden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9" borderId="24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24" xfId="0" applyBorder="1" applyAlignment="1" applyProtection="1">
      <alignment horizontal="right"/>
      <protection locked="0"/>
    </xf>
  </cellXfs>
  <cellStyles count="2">
    <cellStyle name="Excel Built-in Normal" xfId="1" xr:uid="{50B30FB6-8D79-4585-8B2C-D1BD1F622B44}"/>
    <cellStyle name="Standard" xfId="0" builtinId="0"/>
  </cellStyles>
  <dxfs count="117"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164" formatCode="0.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2" formatCode="0.00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solid">
          <fgColor indexed="64"/>
          <bgColor theme="4" tint="0.59999389629810485"/>
        </patternFill>
      </fill>
      <protection locked="0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solid">
          <fgColor indexed="64"/>
          <bgColor theme="4" tint="0.79998168889431442"/>
        </patternFill>
      </fill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solid">
          <fgColor indexed="64"/>
          <bgColor theme="4" tint="0.59999389629810485"/>
        </patternFill>
      </fill>
      <protection locked="0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0" formatCode="General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protection locked="0" hidden="1"/>
    </dxf>
    <dxf>
      <numFmt numFmtId="164" formatCode="0.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numFmt numFmtId="2" formatCode="0.00"/>
      <fill>
        <patternFill patternType="solid">
          <fgColor indexed="64"/>
          <bgColor theme="4" tint="0.79998168889431442"/>
        </patternFill>
      </fill>
      <protection locked="0" hidden="1"/>
    </dxf>
    <dxf>
      <numFmt numFmtId="2" formatCode="0.0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general" textRotation="0" indent="0" justifyLastLine="0" shrinkToFit="0" readingOrder="0"/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general" textRotation="0" indent="0" justifyLastLine="0" shrinkToFit="0" readingOrder="0"/>
      <protection locked="0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general" textRotation="0" indent="0" justifyLastLine="0" shrinkToFit="0" readingOrder="0"/>
      <protection locked="0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general" textRotation="0" indent="0" justifyLastLine="0" shrinkToFit="0" readingOrder="0"/>
      <protection locked="0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general" textRotation="0" indent="0" justifyLastLine="0" shrinkToFit="0" readingOrder="0"/>
      <protection locked="0" hidden="1"/>
    </dxf>
    <dxf>
      <numFmt numFmtId="19" formatCode="dd/mm/yyyy"/>
      <protection locked="0" hidden="1"/>
    </dxf>
    <dxf>
      <numFmt numFmtId="19" formatCode="dd/mm/yyyy"/>
      <alignment horizontal="center" textRotation="0" indent="0" justifyLastLine="0" shrinkToFit="0" readingOrder="0"/>
      <protection locked="0" hidden="1"/>
    </dxf>
    <dxf>
      <numFmt numFmtId="19" formatCode="dd/mm/yyyy"/>
      <alignment horizontal="right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protection locked="0" hidden="1"/>
    </dxf>
    <dxf>
      <font>
        <sz val="9"/>
      </font>
      <numFmt numFmtId="0" formatCode="General"/>
      <alignment horizontal="right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protection locked="0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1" formatCode="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protection locked="0" hidden="0"/>
    </dxf>
    <dxf>
      <numFmt numFmtId="2" formatCode="0.00"/>
      <fill>
        <patternFill patternType="solid">
          <fgColor indexed="64"/>
          <bgColor theme="8" tint="0.79998168889431442"/>
        </patternFill>
      </fill>
      <protection locked="1" hidden="1"/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sz val="9"/>
      </font>
      <numFmt numFmtId="1" formatCode="0"/>
      <fill>
        <patternFill patternType="none">
          <fgColor indexed="64"/>
          <bgColor indexed="65"/>
        </patternFill>
      </fill>
      <protection locked="1" hidden="1"/>
    </dxf>
    <dxf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1"/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1"/>
    </dxf>
    <dxf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</font>
      <numFmt numFmtId="165" formatCode="mm/dd/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z val="9"/>
      </font>
      <numFmt numFmtId="165" formatCode="mm/d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5" formatCode="mm/dd/yyyy"/>
      <protection locked="0" hidden="0"/>
    </dxf>
    <dxf>
      <font>
        <sz val="9"/>
      </font>
      <numFmt numFmtId="19" formatCode="dd/mm/yyyy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ABBD2E-EC39-4AF2-A622-0AC8D517D873}" name="Table25" displayName="Table25" ref="A1:BU101" totalsRowShown="0" headerRowDxfId="116" headerRowBorderDxfId="115" tableBorderDxfId="114" totalsRowBorderDxfId="113">
  <autoFilter ref="A1:BU101" xr:uid="{92ABBD2E-EC39-4AF2-A622-0AC8D517D873}"/>
  <sortState xmlns:xlrd2="http://schemas.microsoft.com/office/spreadsheetml/2017/richdata2" ref="A2:AE11">
    <sortCondition ref="A1:A11"/>
  </sortState>
  <tableColumns count="73">
    <tableColumn id="8" xr3:uid="{5AA7C9F5-604E-4637-B980-09893544AD11}" name="Nr." dataDxfId="112"/>
    <tableColumn id="28" xr3:uid="{D48023B7-3A32-4CC3-BC76-76B05CB5AF0E}" name="Vorname" dataDxfId="111"/>
    <tableColumn id="1" xr3:uid="{22207F22-5E38-4E1B-91F9-D3DDBB358512}" name="Name" dataDxfId="110"/>
    <tableColumn id="41" xr3:uid="{597CE4C6-D047-4071-A55C-95645E2E2A44}" name="Geschlecht [m/w]" dataDxfId="109"/>
    <tableColumn id="62" xr3:uid="{B33E0555-D64C-433D-8F19-827A2154AF3C}" name="Position [L/AA/MB/S/D]" dataDxfId="108"/>
    <tableColumn id="72" xr3:uid="{06E1C435-6102-4A9F-BB64-8CF94BF6B7F2}" name="Händigkeit [L/R]" dataDxfId="107"/>
    <tableColumn id="13" xr3:uid="{8D1BE583-3011-4DF1-BD75-904CAECD891F}" name="Testdatum" dataDxfId="106"/>
    <tableColumn id="9" xr3:uid="{BA044915-B7CB-4EA6-803A-019B13A629A8}" name="Geb.Datum_x000a_[TT.MM.JJJJ]" dataDxfId="105"/>
    <tableColumn id="4" xr3:uid="{E2BA45E3-9EDB-46F6-BC44-D7A156FFBCA1}" name="Geburtsjahr" dataDxfId="104">
      <calculatedColumnFormula>IF(ISBLANK(Table25[[#This Row],[Geb.Datum
'[TT.MM.JJJJ']]]),"",
     YEAR(Table25[[#This Row],[Geb.Datum
'[TT.MM.JJJJ']]]))</calculatedColumnFormula>
    </tableColumn>
    <tableColumn id="3" xr3:uid="{239495D9-9809-4BE7-9085-9A606065F05D}" name="Altersklasse" dataDxfId="103">
      <calculatedColumnFormula>_xlfn.XLOOKUP(Table25[[#This Row],[Geburtsjahr]],Altersklasse!$B$2:$B$7,Altersklasse!$A$2:$A$7,"",0)</calculatedColumnFormula>
    </tableColumn>
    <tableColumn id="11" xr3:uid="{18803D81-642F-4D6F-AD38-1D5FB0775B56}" name="kal. Alter" dataDxfId="102">
      <calculatedColumnFormula>IF(H2&gt;0,(G2-H2)/365.25,"")</calculatedColumnFormula>
    </tableColumn>
    <tableColumn id="6" xr3:uid="{EC140E38-9ACA-4A1F-BE54-ADE932465302}" name="Landeskader_x000a_Punkte_x000a_Anthro Berechnung" dataDxfId="101">
      <calculatedColumnFormula>IF(OR(ISBLANK(AF2),NOT(ISNUMBER(AF2))),"",IF(AND(AF2&gt;0,D2="m",J2="U13"),
    IF(AF2&gt;Normwerte!$J$13,2,IF(AF2&gt;Normwerte!$I$13,1,0)),
IF(AND(AF2&gt;0,D2="m",J2="U14"),
     IF(AF2&gt;Normwerte!$J$12,2,IF(AF2&gt;Normwerte!$I$12,1,0)),
IF(AND(AF2&gt;0,D2="m",J2="U15"),
     IF(AF2&gt;Normwerte!$J$11,2,IF(AF2&gt;Normwerte!$I$11,1,0)),
IF(AND(AF2&gt;0,D2="m",J2="U16"),
     IF(AF2&gt;Normwerte!$J$10,2,IF(AF2&gt;Normwerte!$I$10,1,0)),
IF(AND(AF2&gt;0,D2="m",J2="U17"),
     IF(AF2&gt;Normwerte!$J$9,2,IF(AF2&gt;Normwerte!$I$9,1,0)),
IF(AND(AF2&gt;0,D2="m",J2="U18"),
     IF(AF2&gt;Normwerte!$J$8,2,IF(AF2&gt;Normwerte!$I$8,1,0)),
IF(AND(AF2&gt;0,D2="w",J2="U13"),
     IF(AF2&gt;Normwerte!$J$7,2,IF(AF2&gt;Normwerte!$I$7,1,0)),
IF(AND(AF2&gt;0,D2="w",J2="U14"),
     IF(AF2&gt;Normwerte!$J$6,2,IF(AF2&gt;Normwerte!$I$6,1,0)),
IF(AND(AF2&gt;0,D2="w",J2="U15"),
     IF(AF2&gt;Normwerte!$J$5,2,IF(AF2&gt;Normwerte!$I$5,1,0)),
IF(AND(AF2&gt;0,D2="w",J2="U16"),
     IF(AF2&gt;Normwerte!$J$4,2,IF(AF2&gt;Normwerte!$I$4,1,0)),
IF(AND(AF2&gt;0,D2="w",J2="U17"),
     IF(AF2&gt;Normwerte!$J$3,2,IF(AF2&gt;Normwerte!$I$3,1,0)),
IF(AND(AF2&gt;0,D2="w",J2="U18"),
     IF(AF2&gt;Normwerte!$J$2,2,IF(AF2&gt;Normwerte!$I$2,1,0)),"")
))))))))))))</calculatedColumnFormula>
    </tableColumn>
    <tableColumn id="63" xr3:uid="{11FF3FD8-E4CE-43D9-A4C5-FB14185B7DAA}" name="Landeskader_x000a_Punkte_x000a_Anthro" dataDxfId="100">
      <calculatedColumnFormula>IF(AND(Table25[[#This Row],[Position '[L/AA/MB/S/D']]]="L",L2&lt;2),1,Table25[[#This Row],[Landeskader
Punkte
Anthro Berechnung]])</calculatedColumnFormula>
    </tableColumn>
    <tableColumn id="70" xr3:uid="{035A498C-4E9C-484A-9622-F4642FF8E0F8}" name="Sprung gesamt" dataDxfId="99">
      <calculatedColumnFormula>IFERROR(IF((Table25[[#This Row],[Z-Score CMJ]]+Table25[[#This Row],[Z Score Spike]])&gt;0, (Table25[[#This Row],[Z-Score CMJ]]+Table25[[#This Row],[Z Score Spike]])/2, ""), "")</calculatedColumnFormula>
    </tableColumn>
    <tableColumn id="12" xr3:uid="{D6F12752-879D-434D-84EA-1D2AF197AA3C}" name="Landeskader_x000a_Punkte_x000a_Sprung" dataDxfId="98">
      <calculatedColumnFormula>IF(AND(COUNTIF(N2,"&gt;0")&gt;0,D2="m",J2="U13"),
    IF(N2&gt;Normwerte!$C$13,1,0),
IF(AND(COUNTIF(N2,"&gt;0")&gt;0,D2="m",J2="U14"),
     IF(N2&gt;Normwerte!$C$12,1,0),
IF(AND(COUNTIF(N2,"&gt;0")&gt;0,D2="m",J2="U15"),
     IF(N2&gt;Normwerte!$C$11,1,0),
IF(AND(COUNTIF(N2,"&gt;0")&gt;0,D2="m",J2="U16"),
     IF(N2&gt;Normwerte!$C$10,1,0),
IF(AND(COUNTIF(N2,"&gt;0")&gt;0,D2="m",J2="U17"),
     IF(N2&gt;Normwerte!$C$9,1,0),
IF(AND(COUNTIF(N2,"&gt;0")&gt;0,D2="m",J2="U18"),
     IF(N2&gt;Normwerte!$C$8,1,0),
IF(AND(COUNTIF(N2,"&gt;0")&gt;0,D2="w",J2="U13"),
     IF(N2&gt;Normwerte!$C$7,1,0),
IF(AND(COUNTIF(N2,"&gt;0")&gt;0,D2="w",J2="U14"),
     IF(N2&gt;Normwerte!$C$6,1,0),
IF(AND(COUNTIF(N2,"&gt;0")&gt;0,D2="w",J2="U15"),
     IF(N2&gt;Normwerte!$C$5,1,0),
IF(AND(COUNTIF(N2,"&gt;0")&gt;0,D2="w",J2="U16"),
     IF(N2&gt;Normwerte!$C$4,1,0),
IF(AND(COUNTIF(N2,"&gt;0")&gt;0,D2="w",J2="U17"),
     IF(N2&gt;Normwerte!$C$3,1,0),
IF(AND(COUNTIF(N2,"&gt;0")&gt;0,D2="w",J2="U18"),
     IF(N2&gt;Normwerte!$C$2,1,0),"")
)))))))))))</calculatedColumnFormula>
    </tableColumn>
    <tableColumn id="71" xr3:uid="{098AE6E7-211E-40BF-B66D-10E9DBF6D9DB}" name="Wurf gesamt" dataDxfId="97">
      <calculatedColumnFormula>IFERROR(IF((Table25[[#This Row],[Z Score Stoß]]+Table25[[#This Row],[Z Score Wurf]]+Table25[[#This Row],[Z Score Schlagball]])&gt;0, (Table25[[#This Row],[Z Score Stoß]]+Table25[[#This Row],[Z Score Wurf]]+Table25[[#This Row],[Z Score Schlagball]])/3, ""), "")</calculatedColumnFormula>
    </tableColumn>
    <tableColumn id="14" xr3:uid="{3F3C6DF8-E7F4-4E5B-80C8-DAFD5482AC66}" name="Landeskader_x000a_Punkte_x000a_Wurf" dataDxfId="96">
      <calculatedColumnFormula>IF(AND(COUNTIF(P2,"&gt;0")&gt;0,D2="m",J2="U13"),
    IF(P2&gt;Normwerte!$F$13,1,0),
IF(AND(COUNTIF(P2,"&gt;0")&gt;0,D2="m",J2="U14"),
     IF(P2&gt;Normwerte!$F$12,1,0),
IF(AND(COUNTIF(P2,"&gt;0")&gt;0,D2="m",J2="U15"),
     IF(P2&gt;Normwerte!$F$11,1,0),
IF(AND(COUNTIF(P2,"&gt;0")&gt;0,D2="m",J2="U16"),
     IF(P2&gt;Normwerte!$F$10,1,0),
IF(AND(COUNTIF(P2,"&gt;0")&gt;0,D2="m",J2="U17"),
     IF(P2&gt;Normwerte!$F$9,1,0),
IF(AND(COUNTIF(P2,"&gt;0")&gt;0,D2="m",J2="U18"),
     IF(P2&gt;Normwerte!$F$8,1,0),
IF(AND(COUNTIF(P2,"&gt;0")&gt;0,D2="w",J2="U13"),
     IF(P2&gt;Normwerte!$F$7,1,0),
IF(AND(COUNTIF(P2,"&gt;0")&gt;0,D2="w",J2="U14"),
     IF(P2&gt;Normwerte!$F$6,1,0),
IF(AND(COUNTIF(P2,"&gt;0")&gt;0,D2="w",J2="U15"),
     IF(P2&gt;Normwerte!$F$5,1,0),
IF(AND(COUNTIF(P2,"&gt;0")&gt;0,D2="w",J2="U16"),
     IF(P2&gt;Normwerte!$F$4,1,0),
IF(AND(COUNTIF(P2,"&gt;0")&gt;0,D2="w",J2="U17"),
     IF(P2&gt;Normwerte!$F$3,1,0),
IF(AND(COUNTIF(P2,"&gt;0")&gt;0,D2="w",J2="U18"),
     IF(P2&gt;Normwerte!$F$2,1,0),"")
)))))))))))</calculatedColumnFormula>
    </tableColumn>
    <tableColumn id="59" xr3:uid="{7AE5302F-1E73-45E5-914B-8639F3650452}" name="Landeskader_x000a_Punkte_x000a_T-Test" dataDxfId="95">
      <calculatedColumnFormula>Table25[[#This Row],[Punkte
T-Test]]</calculatedColumnFormula>
    </tableColumn>
    <tableColumn id="60" xr3:uid="{2CB81788-0FA5-48EC-B804-8F6223E33BCE}" name="Punkte GESAMT" dataDxfId="94">
      <calculatedColumnFormula>IF(SUMIF(Table25[[#This Row],[Landeskader
Punkte
Anthro]:[Landeskader
Punkte
T-Test]],"&gt;0")=0,
    "",
    SUM(M2,O2,Q2,R2))</calculatedColumnFormula>
    </tableColumn>
    <tableColumn id="33" xr3:uid="{8B4852C6-5680-4FB4-8C79-E867F2F95842}" name="Körpergröße Mutter [cm]" dataDxfId="93"/>
    <tableColumn id="31" xr3:uid="{9C7F84ED-4B42-49E9-8782-DB5DF3C6DB3C}" name="Körpergröße Vater [cm]" dataDxfId="92"/>
    <tableColumn id="10" xr3:uid="{5B7F2074-432A-4886-9D63-4754C8099DD8}" name="Körperhöhe stehend [cm]" dataDxfId="91"/>
    <tableColumn id="66" xr3:uid="{EEC05846-6911-4F1C-B229-230FBEBA68BD}" name="Körperhöhe sitzend [cm]" dataDxfId="90"/>
    <tableColumn id="5" xr3:uid="{6F4013E7-EE01-4A20-99D1-ECDE7A4F17E8}" name="Körpergewicht [kg]" dataDxfId="89"/>
    <tableColumn id="2" xr3:uid="{2B69BD25-FC08-40EE-87B4-63D825BE440F}" name="Reichhöhe_x000a_einarmig [cm]" dataDxfId="88"/>
    <tableColumn id="42" xr3:uid="{8EDE5EAA-2004-481C-A6BA-45CF292C9765}" name="Reichhöhe beidarmig [cm]" dataDxfId="87"/>
    <tableColumn id="7" xr3:uid="{1BE64F09-1A1D-41F2-AE57-80CD8A5AD2F5}" name="Armspannweite [cm]" dataDxfId="86"/>
    <tableColumn id="40" xr3:uid="{F1DD83FC-5810-47D2-8C15-F102167B7588}" name="anatomische_x000a_Kniehöhe [cm]" dataDxfId="85"/>
    <tableColumn id="26" xr3:uid="{0AC3B627-07C7-42F6-97BD-EA0C502C18F5}" name="funktionelle_x000a_Kniehöhe [cm]" dataDxfId="84"/>
    <tableColumn id="73" xr3:uid="{0403ACCC-5BC4-424C-8156-D9300E374C04}" name="finale_x000a_Körpergröße [cm]" dataDxfId="1">
      <calculatedColumnFormula>IF(Table25[[#This Row],[finale
Körpergröße '[cm'] berechnet]]&lt;Table25[[#This Row],[Körperhöhe stehend '[cm']]],Table25[[#This Row],[Körperhöhe stehend '[cm']]],Table25[[#This Row],[finale
Körpergröße '[cm'] berechnet]])</calculatedColumnFormula>
    </tableColumn>
    <tableColumn id="35" xr3:uid="{02086478-88E0-4268-9C98-BCE9B591AD1E}" name="finale_x000a_Körpergröße [cm] berechnet" dataDxfId="83">
      <calculatedColumnFormula>IF(NOT(AND(
ISNUMBER(T2),ISNUMBER(U2),ISNUMBER(X2),ISNUMBER(Y2),
ISNUMBER(V2),ISNUMBER(AA2),
OR(ISNUMBER(AB2),ISNUMBER(AC2))
)),"",IF(AND(D2="m",K2&lt;12),
-91.7954961+0.222864*T2+0.4708272*U2-0.7162004*X2+0.9228907*Y2,
IF(AND(D2="m",K2&lt;13),
-29.6894784+0.2964978*T2+0.2532671*U2+0.4073932*V2-0.6265075*X2+0.4037815*Y2,
IF(AND(D2="m",K2&lt;14),
47.0894-2.3920767*K2+0.3235263*T2+0.0868398*U2+0.2360418*V2-0.384865*AA2-0.2446085*X2+0.2981986*AC2+0.5743243*Y2,
IF(AND(D2="m",K2&lt;15),
78.5263898-4.2324298*K2+0.2144333*T2+0.1173446*U2+0.3562727*V2-0.2425132*X2+1.1628088*AC2,
IF(AND(D2="m",K2&lt;15.25),
-27.8981203+0.56251973*5.5+0.07592107*T2+0.06025171*U2+0.62099473*V2-0.22033929*X2+0.35345829*AC2+0.29275776*Y2,
IF(AND(D2="m",K2&lt;15.75),
-27.8981203+0.56251973*4.7+0.07592107*T2+0.06025171*U2+0.62099473*V2-0.22033929*X2+0.35345829*AC2+0.29275776*Y2,
IF(AND(D2="m",K2&lt;16),
-27.8981203+0.56251973*3.2+0.07592107*T2+0.06025171*U2+0.62099473*V2-0.22033929*X2+0.35345829*AC2+0.29275776*Y2,
IF(AND(D2="m",K2&lt;16.25),
66.2971357-3.76866333*K2-0.98694205*3.2+0.10219352*T2+0.76791114*V2-0.09434817*X2+0.20489152*AC2+0.08951348*Y2,
IF(AND(D2="m",K2&lt;16.75),
66.2971357-3.76866333*K2-0.98694205*2.08+0.10219352*T2+0.76791114*V2-0.09434817*X2+0.20489152*AC2+0.08951348*Y2,
IF(AND(D2="m",K2&lt;17),
66.2971357-3.76866333*K2-0.98694205*1.22+0.10219352*T2+0.76791114*V2-0.09434817*X2+0.20489152*AC2+0.08951348*Y2,
IF(AND(D2="w",K2&lt;12),
37.9498165-5.8359347*K2+0.4245988*T2+1.1139997*V2-0.2148746*AA2-0.2236998*X2,
IF(AND(D2="w",K2&lt;13),
12.4375585+0.2722669*T2+0.3360604*V2-0.3984549*AA2-0.286729*X2+0.6504791*AB2+0.5457753*Y2,
IF(AND(D2="w",K2&lt;14),
36.3315137-2.157473*K2+0.1034669*T2+0.814357*V2-0.2167308*X2+0.6436727*AB2,
IF(AND(D2="w",K2&lt;14.25),
53.9938021-2.9434008*V2-1.42002036*2.82+0.12330593*T2+0.6963576*V2+0.01732694*AA2-0.08583912*X2+0.73269874*AB2,
IF(AND(D2="w",K2&lt;14.75),
53.9938021-2.9434008*K2-1.42002036*1.86+0.12330593*T2+0.6963576*V2+0.01732694*AA2-0.08583912*X2+0.73269874*AB2,
IF(AND(D2="w",K2&lt;15),
53.9938021-2.9434008*K2-1.42002036*1.08+0.12330593*T2+0.6963576*V2+0.01732694*AA2-0.08583912*X2+0.73269874*AB2,
IF(AND(D2="w",K2&lt;15.25),
32.9454006-3.24145826*K2-3.4208321*1.08+0.0424413*T2-0.07651881*U2+0.81103782*V2-0.19001552*X2+0.55511574*AB2+0.22208694*Y2,
IF(AND(D2="w",K2&lt;16),
32.9454006-3.24145826*K2-3.4208321*0.52+0.0424413*T2-0.07651881*U2+0.81103782*V2-0.19001552*X2+0.55511574*AB2+0.22208694*Y2,
IF(AND(D2="w",K2&lt;17),
-18.4028021+2.9767656*K2+0.3723301*T2-0.3664888*U2+0.5700552*V2-0.204741*AA2-0.134577*X2-0.2219065*AB2+0.4522835*Y2,"")
)))))))))))))))))))</calculatedColumnFormula>
    </tableColumn>
    <tableColumn id="69" xr3:uid="{D1D7870D-2E20-403F-98D9-5A5F8FED38E1}" name="Z Score KF" dataDxfId="82">
      <calculatedColumnFormula>IF(ISNUMBER(AE2),
IF(D2="m",100+(10*((AE2-190.71)/7.22)),
IF(D2="w",100+(10*((AE2-179.18)/8.17)),"")),"")</calculatedColumnFormula>
    </tableColumn>
    <tableColumn id="15" xr3:uid="{23ABC7CB-6DC7-4BA8-A18E-3E1F1431071F}" name="Jump &amp; Reach _x000a_(CMJ) V1" dataDxfId="81"/>
    <tableColumn id="16" xr3:uid="{FCBA28E1-A935-4C97-A255-B32FCA54511C}" name="Jump &amp; Reach _x000a_(CMJ) V2" dataDxfId="80"/>
    <tableColumn id="17" xr3:uid="{862CFD60-36B4-4E29-B712-8F6F6C95EAB1}" name="Jump &amp; Reach _x000a_(CMJ) V3" dataDxfId="79"/>
    <tableColumn id="18" xr3:uid="{1E2238AB-0A44-407C-8354-CFCB696B711C}" name="Jump &amp; Reach _x000a_(CMJ) max." dataDxfId="78">
      <calculatedColumnFormula>IF(COUNTIF(Table25[[#This Row],[Jump &amp; Reach 
(CMJ) V1]:[Jump &amp; Reach 
(CMJ) V3]],"&gt;0")&gt;0,
     MAX(Table25[[#This Row],[Jump &amp; Reach 
(CMJ) V1]:[Jump &amp; Reach 
(CMJ) V3]]),
     "")</calculatedColumnFormula>
    </tableColumn>
    <tableColumn id="19" xr3:uid="{C45E088C-95C6-4407-B7AE-F8347B5C1E54}" name="Sprunghöhe_x000a_(CMJ) [cm]" dataDxfId="77">
      <calculatedColumnFormula>IF(COUNTIF(Table25[[#This Row],[Jump &amp; Reach 
(CMJ) max.]],"&gt;0")&gt;0,
     Table25[[#This Row],[Jump &amp; Reach 
(CMJ) max.]]-Table25[[#This Row],[Reichhöhe
einarmig '[cm']]],
     "")</calculatedColumnFormula>
    </tableColumn>
    <tableColumn id="47" xr3:uid="{A7F925B2-CEF3-4A2D-B410-7DC79A7251EB}" name="Z-Score CMJ" dataDxfId="76">
      <calculatedColumnFormula>IF(ISNUMBER(AK2),
IF(D2="m",100+(10*((AK2-60.17)/7.88)),
IF(D2="w",100+(10*((AK2-47.19)/5.13)),"")),"")</calculatedColumnFormula>
    </tableColumn>
    <tableColumn id="20" xr3:uid="{450B5CE0-CDFA-4B9A-B36A-3A437AB2A366}" name="Punkte CMJ" dataDxfId="75">
      <calculatedColumnFormula>IF(AND(COUNTIF(AL2,"&gt;0")&gt;0,D2="m",J2="U13"),
    IF(AL2&gt;Normwerte!$C$13,1,0),
IF(AND(COUNTIF(AL2,"&gt;0")&gt;0,D2="m",J2="U14"),
     IF(AL2&gt;Normwerte!$C$12,1,0),
IF(AND(COUNTIF(AL2,"&gt;0")&gt;0,D2="m",J2="U15"),
     IF(AL2&gt;Normwerte!$C$11,1,0),
IF(AND(COUNTIF(AL2,"&gt;0")&gt;0,D2="m",J2="U16"),
     IF(AL2&gt;Normwerte!$C$10,1,0),
IF(AND(COUNTIF(AL2,"&gt;0")&gt;0,D2="m",J2="U17"),
     IF(AL2&gt;Normwerte!$C$9,1,0),
IF(AND(COUNTIF(AL2,"&gt;0")&gt;0,D2="m",J2="U18"),
     IF(AL2&gt;Normwerte!$C$8,1,0),
IF(AND(COUNTIF(AL2,"&gt;0")&gt;0,D2="w",J2="U13"),
     IF(AL2&gt;Normwerte!$C$7,1,0),
IF(AND(COUNTIF(AL2,"&gt;0")&gt;0,D2="w",J2="U14"),
     IF(AL2&gt;Normwerte!$C$6,1,0),
IF(AND(COUNTIF(AL2,"&gt;0")&gt;0,D2="w",J2="U15"),
     IF(AL2&gt;Normwerte!$C$5,1,0),
IF(AND(COUNTIF(AL2,"&gt;0")&gt;0,D2="w",J2="U16"),
     IF(AL2&gt;Normwerte!$C$4,1,0),
IF(AND(COUNTIF(AL2,"&gt;0")&gt;0,D2="w",J2="U17"),
     IF(AL2&gt;Normwerte!$C$3,1,0),
IF(AND(COUNTIF(AL2,"&gt;0")&gt;0,D2="w",J2="U18"),
     IF(AL2&gt;Normwerte!$C$2,1,0),"")
)))))))))))</calculatedColumnFormula>
    </tableColumn>
    <tableColumn id="21" xr3:uid="{03E10C44-B4B1-4B62-AC49-0F7794323475}" name="Jump &amp; Reach _x000a_(Spike) V1" dataDxfId="74"/>
    <tableColumn id="22" xr3:uid="{31C89CCC-4BAB-4BF1-A185-AF94AE4129C2}" name="Jump &amp; Reach _x000a_(Spike) V2" dataDxfId="73"/>
    <tableColumn id="23" xr3:uid="{AF02D824-06B4-46A2-9082-39E10AF0F083}" name="Jump &amp; Reach _x000a_(Spike) V3" dataDxfId="72"/>
    <tableColumn id="24" xr3:uid="{AEDE99BF-03FD-4259-B4A7-D15A25746EBF}" name="Jump &amp; Reach _x000a_(Spike) max." dataDxfId="71">
      <calculatedColumnFormula>IF(COUNTIF(Table25[[#This Row],[Jump &amp; Reach 
(Spike) V1]:[Jump &amp; Reach 
(Spike) V3]],"&gt;0")&gt;0,
     MAX(Table25[[#This Row],[Jump &amp; Reach 
(Spike) V1]:[Jump &amp; Reach 
(Spike) V3]]),
     "")</calculatedColumnFormula>
    </tableColumn>
    <tableColumn id="25" xr3:uid="{E05C60E3-DD93-46DB-B66F-4369ADACE341}" name="Sprunghöhe _x000a_Spike [cm]" dataDxfId="70">
      <calculatedColumnFormula>IF(COUNTIF(Table25[[#This Row],[Jump &amp; Reach 
(Spike) max.]],"&gt;0")&gt;0,
     Table25[[#This Row],[Jump &amp; Reach 
(Spike) max.]]-Table25[[#This Row],[Reichhöhe
einarmig '[cm']]],
     "")</calculatedColumnFormula>
    </tableColumn>
    <tableColumn id="48" xr3:uid="{43D9FA2B-9CA5-4749-B7FF-CE69DDADA272}" name="Z Score Spike" dataDxfId="69">
      <calculatedColumnFormula>IF(ISNUMBER(AR2),
IF(D2="m",100+(10*((AR2-69.2)/8.78)),
IF(D2="w",100+(10*((AR2-54.37)/7.06)),"")),"")</calculatedColumnFormula>
    </tableColumn>
    <tableColumn id="27" xr3:uid="{CE6422CD-242A-4D7D-9948-DB3E4CEAF69B}" name="Punkte Spike" dataDxfId="68">
      <calculatedColumnFormula>IF(AND(COUNTIF(AS2,"&gt;0")&gt;0,D2="m",J2="U13"),
    IF(AS2&gt;Normwerte!$D$13,1,0),
IF(AND(COUNTIF(AS2,"&gt;0")&gt;0,D2="m",J2="U14"),
     IF(AS2&gt;Normwerte!$D$12,1,0),
IF(AND(COUNTIF(AS2,"&gt;0")&gt;0,D2="m",J2="U15"),
     IF(AS2&gt;Normwerte!$D$11,1,0),
IF(AND(COUNTIF(AS2,"&gt;0")&gt;0,D2="m",J2="U16"),
     IF(AS2&gt;Normwerte!$D$10,1,0),
IF(AND(COUNTIF(AS2,"&gt;0")&gt;0,D2="m",J2="U17"),
     IF(AS2&gt;Normwerte!$D$9,1,0),
IF(AND(COUNTIF(AS2,"&gt;0")&gt;0,D2="m",J2="U18"),
     IF(AS2&gt;Normwerte!$D$8,1,0),
IF(AND(COUNTIF(AS2,"&gt;0")&gt;0,D2="w",J2="U13"),
     IF(AS2&gt;Normwerte!$D$7,1,0),
IF(AND(COUNTIF(AS2,"&gt;0")&gt;0,D2="w",J2="U14"),
     IF(AS2&gt;Normwerte!$D$6,1,0),
IF(AND(COUNTIF(AS2,"&gt;0")&gt;0,D2="w",J2="U15"),
     IF(AS2&gt;Normwerte!$D$5,1,0),
IF(AND(COUNTIF(AS2,"&gt;0")&gt;0,D2="w",J2="U16"),
     IF(AS2&gt;Normwerte!$D$4,1,0),
IF(AND(COUNTIF(AS2,"&gt;0")&gt;0,D2="w",J2="U17"),
     IF(AS2&gt;Normwerte!$D$3,1,0),
IF(AND(COUNTIF(AS2,"&gt;0")&gt;0,D2="w",J2="U18"),
     IF(AS2&gt;Normwerte!$D$2,1,0),"")
)))))))))))</calculatedColumnFormula>
    </tableColumn>
    <tableColumn id="29" xr3:uid="{AB9A26C9-9378-4287-B084-3BBCCA396B26}" name="Med.Ball Stoß V1_x000a_(sitzend) [cm] " dataDxfId="67"/>
    <tableColumn id="30" xr3:uid="{88A0A9F2-8495-45FF-BDC8-5252C2C38227}" name="Med.Ball Stoß V2_x000a_(sitzend) [cm]" dataDxfId="66"/>
    <tableColumn id="32" xr3:uid="{CCECEEFA-E389-4739-A237-1D72B82BC590}" name="Med.Ball Stoß V3_x000a_(sitzend) [cm]" dataDxfId="65"/>
    <tableColumn id="34" xr3:uid="{904F1088-5FF7-4E81-9E5A-205F5FB90711}" name="Med.Ball Stoß max._x000a_(sitzend) [cm]" dataDxfId="64">
      <calculatedColumnFormula>IF(COUNTIF(Table25[[#This Row],[Med.Ball Stoß V1
(sitzend) '[cm'] ]:[Med.Ball Stoß V3
(sitzend) '[cm']]],"&gt;0")&gt;0,
     MAX(Table25[[#This Row],[Med.Ball Stoß V1
(sitzend) '[cm'] ]:[Med.Ball Stoß V3
(sitzend) '[cm']]]),
     "")</calculatedColumnFormula>
    </tableColumn>
    <tableColumn id="64" xr3:uid="{5FC14BD5-5EBF-444A-BD4B-EB12F766DB3C}" name="Z Score Stoß" dataDxfId="63">
      <calculatedColumnFormula>IF(ISNUMBER(AX2),
IF(D2="m",100+(10*((AX2-532.04)/59.29)),
IF(D2="w",100+(10*((AX2-466.6)/54.4)),"")),"")</calculatedColumnFormula>
    </tableColumn>
    <tableColumn id="36" xr3:uid="{9C68AC9D-5B37-41A8-9B0A-82DDDCDD2462}" name="Punkte Stoß" dataDxfId="62">
      <calculatedColumnFormula>IF(AND(COUNTIF(AY2,"&gt;0")&gt;0,D2="m",J2="U13"),
    IF(AY2&gt;Normwerte!$E$13,1,0),
IF(AND(COUNTIF(AY2,"&gt;0")&gt;0,D2="m",J2="U14"),
     IF(AY2&gt;Normwerte!$E$12,1,0),
IF(AND(COUNTIF(AY2,"&gt;0")&gt;0,D2="m",J2="U15"),
     IF(AY2&gt;Normwerte!$E$11,1,0),
IF(AND(COUNTIF(AY2,"&gt;0")&gt;0,D2="m",J2="U16"),
     IF(AY2&gt;Normwerte!$E$10,1,0),
IF(AND(COUNTIF(AY2,"&gt;0")&gt;0,D2="m",J2="U17"),
     IF(AY2&gt;Normwerte!$E$9,1,0),
IF(AND(COUNTIF(AY2,"&gt;0")&gt;0,D2="m",J2="U18"),
     IF(AY2&gt;Normwerte!$E$8,1,0),
IF(AND(COUNTIF(AY2,"&gt;0")&gt;0,D2="w",J2="U13"),
     IF(AY2&gt;Normwerte!$E$7,1,0),
IF(AND(COUNTIF(AY2,"&gt;0")&gt;0,D2="w",J2="U14"),
     IF(AY2&gt;Normwerte!$E$6,1,0),
IF(AND(COUNTIF(AY2,"&gt;0")&gt;0,D2="w",J2="U15"),
     IF(AY2&gt;Normwerte!$E$5,1,0),
IF(AND(COUNTIF(AY2,"&gt;0")&gt;0,D2="w",J2="U16"),
     IF(AY2&gt;Normwerte!$E$4,1,0),
IF(AND(COUNTIF(AY2,"&gt;0")&gt;0,D2="w",J2="U17"),
     IF(AY2&gt;Normwerte!$E$3,1,0),
IF(AND(COUNTIF(AY2,"&gt;0")&gt;0,D2="w",J2="U18"),
     IF(AY2&gt;Normwerte!$E$2,1,0),"")
)))))))))))</calculatedColumnFormula>
    </tableColumn>
    <tableColumn id="37" xr3:uid="{8490A47E-BBE1-4F10-B59C-FA97F801397B}" name="Med.Ball Wurf V1_x000a_(stehend) [cm]" dataDxfId="61"/>
    <tableColumn id="38" xr3:uid="{E8901341-56AD-40FD-BC51-C3B90E74BB0B}" name="Med.Ball Wurf V2_x000a_(stehend) [cm]" dataDxfId="60"/>
    <tableColumn id="39" xr3:uid="{CB62909D-E869-421B-9BDD-17F65B163475}" name="Med.Ball Wurf V3_x000a_(stehend) [cm]" dataDxfId="59"/>
    <tableColumn id="43" xr3:uid="{9093A40A-179A-4CD7-AB44-86D32DB039CF}" name="Med.Ball Wurf max._x000a_(stehend) [cm]" dataDxfId="58">
      <calculatedColumnFormula>IF(COUNTIF(Table25[[#This Row],[Med.Ball Wurf V1
(stehend) '[cm']]:[Med.Ball Wurf V3
(stehend) '[cm']]],"&gt;0")&gt;0,
     MAX(Table25[[#This Row],[Med.Ball Wurf V1
(stehend) '[cm']]:[Med.Ball Wurf V3
(stehend) '[cm']]]),
     "")</calculatedColumnFormula>
    </tableColumn>
    <tableColumn id="65" xr3:uid="{36D46D4E-8156-4F86-BC1A-B8E314E5A7BE}" name="Z Score Wurf" dataDxfId="57">
      <calculatedColumnFormula>IF(ISNUMBER(BD2),
IF(D2="m",100+(10*((BD2-803.92)/119.18)),
IF(D2="w",100+(10*((BD2-761.62)/112.19)),"")),"")</calculatedColumnFormula>
    </tableColumn>
    <tableColumn id="44" xr3:uid="{F0FB5A72-0300-4535-BEF8-4EFBE5B3E449}" name="Punkte Wurf [steh.]" dataDxfId="56">
      <calculatedColumnFormula>IF(AND(COUNTIF(BE2,"&gt;0")&gt;0,D2="m",J2="U13"),
    IF(BE2&gt;Normwerte!$F$13,1,0),
IF(AND(COUNTIF(BE2,"&gt;0")&gt;0,D2="m",J2="U14"),
     IF(BE2&gt;Normwerte!$F$12,1,0),
IF(AND(COUNTIF(BE2,"&gt;0")&gt;0,D2="m",J2="U15"),
     IF(BE2&gt;Normwerte!$F$11,1,0),
IF(AND(COUNTIF(BE2,"&gt;0")&gt;0,D2="m",J2="U16"),
     IF(BE2&gt;Normwerte!$F$10,1,0),
IF(AND(COUNTIF(BE2,"&gt;0")&gt;0,D2="m",J2="U17"),
     IF(BE2&gt;Normwerte!$F$9,1,0),
IF(AND(COUNTIF(BE2,"&gt;0")&gt;0,D2="m",J2="U18"),
     IF(BE2&gt;Normwerte!$F$8,1,0),
IF(AND(COUNTIF(BE2,"&gt;0")&gt;0,D2="w",J2="U13"),
     IF(BE2&gt;Normwerte!$F$7,1,0),
IF(AND(COUNTIF(BE2,"&gt;0")&gt;0,D2="w",J2="U14"),
     IF(BE2&gt;Normwerte!$F$6,1,0),
IF(AND(COUNTIF(BE2,"&gt;0")&gt;0,D2="w",J2="U15"),
     IF(BE2&gt;Normwerte!$F$5,1,0),
IF(AND(COUNTIF(BE2,"&gt;0")&gt;0,D2="w",J2="U16"),
     IF(BE2&gt;Normwerte!$F$4,1,0),
IF(AND(COUNTIF(BE2,"&gt;0")&gt;0,D2="w",J2="U17"),
     IF(BE2&gt;Normwerte!$F$3,1,0),
IF(AND(COUNTIF(BE2,"&gt;0")&gt;0,D2="w",J2="U18"),
     IF(BE2&gt;Normwerte!$F$2,1,0),"")
)))))))))))</calculatedColumnFormula>
    </tableColumn>
    <tableColumn id="53" xr3:uid="{6E1A07C0-322B-44F3-B3C4-0D7B38A7DEBA}" name="Schlagballwurf V1_x000a_[km/h]" dataDxfId="55"/>
    <tableColumn id="57" xr3:uid="{6F72E271-3F3F-48B0-B5D6-58E73A5A653C}" name="Schlagballwurf V2_x000a_[km/h]" dataDxfId="54"/>
    <tableColumn id="56" xr3:uid="{0727592C-B7AF-474F-AE70-7F2A9C7342F0}" name="Schlagballwurf V3_x000a_[km/h]" dataDxfId="53"/>
    <tableColumn id="55" xr3:uid="{8356C798-4F79-40E4-A9C5-668817189AE0}" name="Schlagballwurf_x000a_max._x000a_[km/h]" dataDxfId="52">
      <calculatedColumnFormula>IF(COUNTIF(Table25[[#This Row],[Schlagballwurf V1
'[km/h']]:[Schlagballwurf V3
'[km/h']]],"&gt;0")&gt;0,
     MAX(Table25[[#This Row],[Schlagballwurf V1
'[km/h']]:[Schlagballwurf V3
'[km/h']]]),
     "")</calculatedColumnFormula>
    </tableColumn>
    <tableColumn id="67" xr3:uid="{04927DE2-E40C-4B55-A68F-83D1AAD6A29A}" name="Z Score Schlagball" dataDxfId="51">
      <calculatedColumnFormula>IF(ISNUMBER(BJ2),
IF(D2="m",100+(10*((BJ2-81.71)/7.304)),
IF(D2="w",100+(10*((BJ2-69.84)/5.761)),"")),"")</calculatedColumnFormula>
    </tableColumn>
    <tableColumn id="54" xr3:uid="{09F2B800-C613-4820-934E-754EA878038E}" name="Punkte_x000a_Schlagballwurf" dataDxfId="50">
      <calculatedColumnFormula>IF(AND(COUNTIF(BK2,"&gt;0")&gt;0,D2="m",J2="U13"),
     IF(BK2&gt;Normwerte!$G$13,1,0),
IF(AND(COUNTIF(BK2,"&gt;0")&gt;0,D2="m",J2="U14"),
     IF(BK2&gt;Normwerte!$G$12,1,0),
IF(AND(COUNTIF(BK2,"&gt;0")&gt;0,D2="m",J2="U15"),
     IF(BK2&gt;Normwerte!$G$11,1,0),
IF(AND(COUNTIF(BK2,"&gt;0")&gt;0,D2="m",J2="U16"),
     IF(BK2&gt;Normwerte!$G$10,1,0),
IF(AND(COUNTIF(BK2,"&gt;0")&gt;0,D2="m",J2="U17"),
     IF(BK2&gt;Normwerte!$G$9,1,0),
IF(AND(COUNTIF(BK2,"&gt;0")&gt;0,D2="m",J2="U18"),
     IF(BK2&gt;Normwerte!$G$8,1,0),
IF(AND(COUNTIF(BK2,"&gt;0")&gt;0,D2="w",J2="U13"),
     IF(BK2&gt;Normwerte!$G$7,1,0),
IF(AND(COUNTIF(BK2,"&gt;0")&gt;0,D2="w",J2="U14"),
     IF(BK2&gt;Normwerte!$G$6,1,0),
IF(AND(COUNTIF(BK2,"&gt;0")&gt;0,D2="w",J2="U15"),
     IF(BK2&gt;Normwerte!$G$5,1,0),
IF(AND(COUNTIF(BK2,"&gt;0")&gt;0,D2="w",J2="U16"),
     IF(BK2&gt;Normwerte!$G$4,1,0),
IF(AND(COUNTIF(BK2,"&gt;0")&gt;0,D2="w",J2="U17"),
     IF(BK2&gt;Normwerte!$G$3,1,0),
IF(AND(COUNTIF(BK2,"&gt;0")&gt;0,D2="w",J2="U18"),
     IF(BK2&gt;Normwerte!$G$2,1,0),"")
)))))))))))</calculatedColumnFormula>
    </tableColumn>
    <tableColumn id="45" xr3:uid="{5830CB45-B517-47DC-B911-8C80BF03A6FE}" name="T-Test links_x000a_V1_x000a_[s]" dataDxfId="49"/>
    <tableColumn id="46" xr3:uid="{7D88D9A9-633B-40F8-9EE1-4C3C56A3ADB7}" name="T-Test links_x000a_V2_x000a_[s]" dataDxfId="48"/>
    <tableColumn id="49" xr3:uid="{A14AF731-FBF5-42D1-A5AF-BAEAEAB50D6D}" name="T-Test rechts _x000a_V1_x000a_[s]" dataDxfId="47"/>
    <tableColumn id="50" xr3:uid="{BD230D68-3705-40E6-8060-DB3C041DD924}" name="T-Test rechts_x000a_V2_x000a_[s]" dataDxfId="46"/>
    <tableColumn id="61" xr3:uid="{D4390E63-A0C6-4A03-82C1-E9EE2CF7B940}" name="T-Test links max._x000a_[s]" dataDxfId="45">
      <calculatedColumnFormula>IF(COUNTIF(Table25[[#This Row],[T-Test links
V1
'[s']]:[T-Test links
V2
'[s']]],"&gt;0")&gt;0,
     MIN(Table25[[#This Row],[T-Test links
V1
'[s']]:[T-Test links
V2
'[s']]]),
     "")</calculatedColumnFormula>
    </tableColumn>
    <tableColumn id="51" xr3:uid="{9A1AF019-9A91-4D68-9206-3DAB8734E6C1}" name="T-Test rechts max._x000a_[s]" dataDxfId="44">
      <calculatedColumnFormula>IF(COUNTIF(Table25[[#This Row],[T-Test rechts 
V1
'[s']]:[T-Test rechts
V2
'[s']]],"&gt;0")&gt;0,
     MIN(Table25[[#This Row],[T-Test rechts 
V1
'[s']]:[T-Test rechts
V2
'[s']]]),
     "")</calculatedColumnFormula>
    </tableColumn>
    <tableColumn id="58" xr3:uid="{D808628C-9649-430D-9F1E-C26E6412353B}" name="T-Test_x000a_max.links + max.rechts /2" dataDxfId="43">
      <calculatedColumnFormula>IFERROR(IF(AND((Table25[[#This Row],[T-Test links max.
'[s']]],Table25[[#This Row],[T-Test rechts max.
'[s']]]))&gt;0, Table25[[#This Row],[T-Test links max.
'[s']]]+Table25[[#This Row],[T-Test rechts max.
'[s']]])/2, "")</calculatedColumnFormula>
    </tableColumn>
    <tableColumn id="68" xr3:uid="{FE99CEBE-6963-4F91-A67D-29D7B7AB78AD}" name="Z Score T-Test" dataDxfId="0">
      <calculatedColumnFormula>IF(ISNUMBER(BS2),
IF(D2="m",100+(10*((5.54-BS2)/0.333)),
IF(D2="w",100+(10*((5.85-BS2)/0.307)),"")),"")</calculatedColumnFormula>
    </tableColumn>
    <tableColumn id="52" xr3:uid="{127742CB-D7BD-43CA-8F6A-BD06DDE3E553}" name="Punkte_x000a_T-Test" dataDxfId="42">
      <calculatedColumnFormula>IF(AND(COUNTIF(BT2,"&gt;0")&gt;0,D2="m",J2="U13"),
     IF(BT2&gt;Normwerte!$H$13,1,0),
IF(AND(COUNTIF(BT2,"&gt;0")&gt;0,D2="m",J2="U14"),
     IF(BT2&gt;Normwerte!$H$12,1,0),
IF(AND(COUNTIF(BT2,"&gt;0")&gt;0,D2="m",J2="U15"),
     IF(BT2&gt;Normwerte!$H$11,1,0),
IF(AND(COUNTIF(BT2,"&gt;0")&gt;0,D2="m",J2="U16"),
     IF(BT2&gt;Normwerte!$H$10,1,0),
IF(AND(COUNTIF(BT2,"&gt;0")&gt;0,D2="m",J2="U17"),
     IF(BT2&gt;Normwerte!$H$9,1,0),
IF(AND(COUNTIF(BT2,"&gt;0")&gt;0,D2="m",J2="U18"),
     IF(BT2&gt;Normwerte!$H$8,1,0),
IF(AND(COUNTIF(BT2,"&gt;0")&gt;0,D2="w",J2="U13"),
     IF(BT2&gt;Normwerte!$H$7,1,0),
IF(AND(COUNTIF(BT2,"&gt;0")&gt;0,D2="w",J2="U14"),
     IF(BT2&gt;Normwerte!$H$6,1,0),
IF(AND(COUNTIF(BT2,"&gt;0")&gt;0,D2="w",J2="U15"),
     IF(BT2&gt;Normwerte!$H$5,1,0),
IF(AND(COUNTIF(BT2,"&gt;0")&gt;0,D2="w",J2="U16"),
     IF(BT2&gt;Normwerte!$H$4,1,0),
IF(AND(COUNTIF(BT2,"&gt;0")&gt;0,D2="w",J2="U17"),
     IF(BT2&gt;Normwerte!$H$3,1,0),
IF(AND(COUNTIF(BT2,"&gt;0")&gt;0,D2="w",J2="U18"),
     IF(BT2&gt;Normwerte!$H$2,1,0),"")
)))))))))))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1C7517-E074-4358-9EF8-7A337D247868}" name="Table252" displayName="Table252" ref="A1:AI101" totalsRowShown="0" headerRowDxfId="41" dataDxfId="39" headerRowBorderDxfId="40" tableBorderDxfId="38" totalsRowBorderDxfId="37">
  <autoFilter ref="A1:AI101" xr:uid="{92ABBD2E-EC39-4AF2-A622-0AC8D517D873}"/>
  <sortState xmlns:xlrd2="http://schemas.microsoft.com/office/spreadsheetml/2017/richdata2" ref="A2:AI101">
    <sortCondition ref="A1:A101"/>
  </sortState>
  <tableColumns count="35">
    <tableColumn id="8" xr3:uid="{03B77031-D9A9-449E-9531-482422BF8581}" name="Nr." dataDxfId="36">
      <calculatedColumnFormula>IF(Table25[[#This Row],[Nr.]]&gt;0,Table25[[#This Row],[Nr.]],"")</calculatedColumnFormula>
    </tableColumn>
    <tableColumn id="28" xr3:uid="{010FFAF0-B289-493F-A387-220E451A15A2}" name="Vorname" dataDxfId="35">
      <calculatedColumnFormula>IF(Table25[[#This Row],[Vorname]]&gt;0,Table25[[#This Row],[Vorname]],"")</calculatedColumnFormula>
    </tableColumn>
    <tableColumn id="1" xr3:uid="{A8A8AEB1-737C-43FB-818C-6834B3BEF36A}" name="Name" dataDxfId="34">
      <calculatedColumnFormula>IF(Table25[[#This Row],[Name]]&gt;0,Table25[[#This Row],[Name]],"")</calculatedColumnFormula>
    </tableColumn>
    <tableColumn id="9" xr3:uid="{1420E202-3B17-4ABA-B1BE-DDAA733E47F0}" name="Geb.Datum_x000a_[TT.MM.JJJJ]" dataDxfId="33">
      <calculatedColumnFormula>IF(Table25[[#This Row],[Geb.Datum
'[TT.MM.JJJJ']]]&gt;0,Table25[[#This Row],[Geb.Datum
'[TT.MM.JJJJ']]],"")</calculatedColumnFormula>
    </tableColumn>
    <tableColumn id="15" xr3:uid="{DDF9A194-7194-4555-BBD3-18E2A15291E4}" name="Position" dataDxfId="32">
      <calculatedColumnFormula>IF(Table25[[#This Row],[Position '[L/AA/MB/S/D']]]&gt;0,Table25[[#This Row],[Position '[L/AA/MB/S/D']]],"")</calculatedColumnFormula>
    </tableColumn>
    <tableColumn id="16" xr3:uid="{5103D183-4AED-46D9-8DD9-EABBCA953C99}" name="Hädndigkeit" dataDxfId="31">
      <calculatedColumnFormula>IF(Table25[[#This Row],[Händigkeit '[L/R']]]&gt;0,Table25[[#This Row],[Händigkeit '[L/R']]],"")</calculatedColumnFormula>
    </tableColumn>
    <tableColumn id="63" xr3:uid="{D367BE52-0790-423A-91F7-86870C0E1F00}" name="Landeskader_x000a_Punkte_x000a_Anthro" dataDxfId="30">
      <calculatedColumnFormula>IF(Table25[[#This Row],[Landeskader
Punkte
Anthro]]&gt;=0,Table25[[#This Row],[Landeskader
Punkte
Anthro]],"")</calculatedColumnFormula>
    </tableColumn>
    <tableColumn id="12" xr3:uid="{C89FBA88-FE77-4B67-A0FD-8A76538EEAFB}" name="Landeskader_x000a_Punkte_x000a_Sprung" dataDxfId="29">
      <calculatedColumnFormula>IF(Table25[[#This Row],[Landeskader
Punkte
Sprung]]&gt;=0,Table25[[#This Row],[Landeskader
Punkte
Sprung]],"")</calculatedColumnFormula>
    </tableColumn>
    <tableColumn id="14" xr3:uid="{78B464A9-62FE-4460-B92A-1F2AC3C9799B}" name="Landeskader_x000a_Punkte_x000a_Wurf" dataDxfId="28">
      <calculatedColumnFormula>IF(Table25[[#This Row],[Landeskader
Punkte
Wurf]]&gt;=0,Table25[[#This Row],[Landeskader
Punkte
Wurf]],"")</calculatedColumnFormula>
    </tableColumn>
    <tableColumn id="59" xr3:uid="{D7F4CF9F-2DDB-4437-AA93-AC8F5E8BCA15}" name="Landeskader_x000a_Punkte_x000a_T-Test" dataDxfId="27">
      <calculatedColumnFormula>IF(Table25[[#This Row],[Landeskader
Punkte
T-Test]]&gt;=0,Table25[[#This Row],[Landeskader
Punkte
T-Test]],"")</calculatedColumnFormula>
    </tableColumn>
    <tableColumn id="60" xr3:uid="{0D280E1D-CF50-44B1-A447-C4B93F6B7F06}" name="Punkte GESAMT" dataDxfId="26">
      <calculatedColumnFormula>IF(Table25[[#This Row],[Punkte GESAMT]]&gt;=0,Table25[[#This Row],[Punkte GESAMT]],"")</calculatedColumnFormula>
    </tableColumn>
    <tableColumn id="35" xr3:uid="{4AFF5050-1B13-4AAA-95FE-6A06C7F9908A}" name="finale_x000a_Körpergröße [cm]" dataDxfId="25">
      <calculatedColumnFormula>IF(Table25[[#This Row],[finale
Körpergröße '[cm']]]&gt;0,Table25[[#This Row],[finale
Körpergröße '[cm']]],"")</calculatedColumnFormula>
    </tableColumn>
    <tableColumn id="10" xr3:uid="{D00FC2F0-AC3B-43AD-B01D-1DE79AF2F69A}" name="Z-Wert KF" dataDxfId="24">
      <calculatedColumnFormula>Table25[[#This Row],[Z Score KF]]</calculatedColumnFormula>
    </tableColumn>
    <tableColumn id="18" xr3:uid="{8BDF60A0-651F-4175-B0CF-F0E6553CEFEA}" name="Jump &amp; Reach _x000a_(CMJ) max." dataDxfId="23">
      <calculatedColumnFormula>IF(Table25[[#This Row],[Jump &amp; Reach 
(CMJ) max.]]&gt;0,Table25[[#This Row],[Jump &amp; Reach 
(CMJ) max.]],"")</calculatedColumnFormula>
    </tableColumn>
    <tableColumn id="19" xr3:uid="{1DC4C2C5-ABDB-4BD4-9BD3-6B18BB3F39E5}" name="Sprunghöhe_x000a_(CMJ) [cm]" dataDxfId="22">
      <calculatedColumnFormula>IF(Table25[[#This Row],[Sprunghöhe
(CMJ) '[cm']]]&gt;0,Table25[[#This Row],[Sprunghöhe
(CMJ) '[cm']]],"")</calculatedColumnFormula>
    </tableColumn>
    <tableColumn id="20" xr3:uid="{AA91C9FB-961D-4AAE-93F6-F78AE75C10DF}" name="Punkte CMJ" dataDxfId="21">
      <calculatedColumnFormula>IF(Table25[[#This Row],[Punkte CMJ]]&gt;=0,Table25[[#This Row],[Punkte CMJ]],"")</calculatedColumnFormula>
    </tableColumn>
    <tableColumn id="2" xr3:uid="{B68A5505-6367-47BE-97AC-0093D206E2F1}" name="Z-Wert CMJ" dataDxfId="20">
      <calculatedColumnFormula>Table25[[#This Row],[Z-Score CMJ]]</calculatedColumnFormula>
    </tableColumn>
    <tableColumn id="24" xr3:uid="{5643042A-D6DA-40C5-9896-069C4DF004D3}" name="Jump &amp; Reach _x000a_(Spike) max." dataDxfId="19">
      <calculatedColumnFormula>IF(Table25[[#This Row],[Jump &amp; Reach 
(Spike) max.]]&gt;0,Table25[[#This Row],[Jump &amp; Reach 
(Spike) max.]],"")</calculatedColumnFormula>
    </tableColumn>
    <tableColumn id="25" xr3:uid="{2EA32438-C945-41E2-8284-207C68943F63}" name="Sprunghöhe _x000a_Spike [cm]" dataDxfId="18">
      <calculatedColumnFormula>IF(Table25[[#This Row],[Sprunghöhe 
Spike '[cm']]]&gt;0,Table25[[#This Row],[Sprunghöhe 
Spike '[cm']]],"")</calculatedColumnFormula>
    </tableColumn>
    <tableColumn id="27" xr3:uid="{2E3C9908-8B06-4A28-B8E3-3E2EC7CFF0B2}" name="Punkte Spike" dataDxfId="17">
      <calculatedColumnFormula>IF(Table25[[#This Row],[Punkte Spike]]&gt;=0,Table25[[#This Row],[Punkte Spike]],"")</calculatedColumnFormula>
    </tableColumn>
    <tableColumn id="3" xr3:uid="{B12B2A3C-7AA0-45D8-A6A9-700B783BE854}" name="Z-Wert Spike" dataDxfId="16">
      <calculatedColumnFormula>Table25[[#This Row],[Z Score Spike]]</calculatedColumnFormula>
    </tableColumn>
    <tableColumn id="11" xr3:uid="{322BDB7C-6D89-4CE8-82F2-0BE7B74316C5}" name="Z-Wert Sprung GESAMT" dataDxfId="15">
      <calculatedColumnFormula>Table25[[#This Row],[Sprung gesamt]]</calculatedColumnFormula>
    </tableColumn>
    <tableColumn id="34" xr3:uid="{2A783D81-174B-4572-9658-CD0802EA9646}" name="Med.Ball Stoß max._x000a_(sitzend) [cm]" dataDxfId="14">
      <calculatedColumnFormula>IF(Table25[[#This Row],[Med.Ball Stoß max.
(sitzend) '[cm']]]&gt;0,Table25[[#This Row],[Med.Ball Stoß max.
(sitzend) '[cm']]],"")</calculatedColumnFormula>
    </tableColumn>
    <tableColumn id="36" xr3:uid="{5CEF7F69-77C5-4202-A328-ABA288576947}" name="Punkte Stoß" dataDxfId="13">
      <calculatedColumnFormula>IF(Table25[[#This Row],[Punkte Stoß]]&gt;=0,Table25[[#This Row],[Punkte Stoß]],"")</calculatedColumnFormula>
    </tableColumn>
    <tableColumn id="4" xr3:uid="{CCFA4731-E727-408B-B593-19947491C00F}" name="Z-Wert Stoß" dataDxfId="12">
      <calculatedColumnFormula>Table25[[#This Row],[Z Score Stoß]]</calculatedColumnFormula>
    </tableColumn>
    <tableColumn id="43" xr3:uid="{7B8F976E-73CD-4886-A6C4-635BE583C73C}" name="Med.Ball Wurf max._x000a_(stehend) [cm]" dataDxfId="11">
      <calculatedColumnFormula>IF(Table25[[#This Row],[Med.Ball Wurf max.
(stehend) '[cm']]]&gt;0,Table25[[#This Row],[Med.Ball Wurf max.
(stehend) '[cm']]],"")</calculatedColumnFormula>
    </tableColumn>
    <tableColumn id="44" xr3:uid="{C7475578-33DA-495E-AF71-FC1A9FF5F263}" name="Punkte Wurf [steh.]" dataDxfId="10">
      <calculatedColumnFormula>IF(Table25[[#This Row],[Punkte Wurf '[steh.']]]&gt;=0,Table25[[#This Row],[Punkte Wurf '[steh.']]],"")</calculatedColumnFormula>
    </tableColumn>
    <tableColumn id="5" xr3:uid="{0B2597C9-69DC-4701-AC48-619A2AC7F8E4}" name="Z-Wert Wurf" dataDxfId="9">
      <calculatedColumnFormula>Table25[[#This Row],[Z Score Wurf]]</calculatedColumnFormula>
    </tableColumn>
    <tableColumn id="55" xr3:uid="{FAAC6572-7CBB-4DAC-B768-8A1846C709FA}" name="Schlagballwurf_x000a_max._x000a_[km/h]" dataDxfId="8">
      <calculatedColumnFormula>IF(Table25[[#This Row],[Schlagballwurf
max.
'[km/h']]]&gt;0,Table25[[#This Row],[Schlagballwurf
max.
'[km/h']]],"")</calculatedColumnFormula>
    </tableColumn>
    <tableColumn id="54" xr3:uid="{8A44C077-EF07-4CBB-AEDA-AEA147B600DC}" name="Punkte_x000a_Schlagball" dataDxfId="7">
      <calculatedColumnFormula>IF(Table25[[#This Row],[Punkte
Schlagballwurf]]&gt;=0,Table25[[#This Row],[Punkte
Schlagballwurf]],"")</calculatedColumnFormula>
    </tableColumn>
    <tableColumn id="6" xr3:uid="{ABA9F975-7B97-4C0C-9D1D-F4B4C1387EF4}" name="Z-Wert Schlagball" dataDxfId="6">
      <calculatedColumnFormula>Table25[[#This Row],[Z Score Schlagball]]</calculatedColumnFormula>
    </tableColumn>
    <tableColumn id="13" xr3:uid="{E03CEA0C-069D-46C7-99D5-81465117B0BB}" name="Z-Wert Wurf GESAMT" dataDxfId="5">
      <calculatedColumnFormula>Table25[[#This Row],[Wurf gesamt]]</calculatedColumnFormula>
    </tableColumn>
    <tableColumn id="58" xr3:uid="{EA1710F9-69C1-42A0-86AF-B2F0D3233267}" name="T-Test_x000a_max.links + max.rechts /2" dataDxfId="4">
      <calculatedColumnFormula>IF(Table25[[#This Row],[T-Test
max.links + max.rechts /2]]&gt;0,Table25[[#This Row],[T-Test
max.links + max.rechts /2]],"")</calculatedColumnFormula>
    </tableColumn>
    <tableColumn id="52" xr3:uid="{CACFC896-CE2C-4C34-B301-372C44E46D33}" name="Punkte_x000a_T-Test" dataDxfId="3">
      <calculatedColumnFormula>IF(Table25[[#This Row],[Punkte
T-Test]]&gt;=0,Table25[[#This Row],[Punkte
T-Test]],"")</calculatedColumnFormula>
    </tableColumn>
    <tableColumn id="7" xr3:uid="{050CCBFC-63EE-4593-A768-86A1F353FAFF}" name="Z-Wert_x000a_T-Test" dataDxfId="2">
      <calculatedColumnFormula>Table25[[#This Row],[Z Score T-Test]]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5677-5ADC-4C7F-8044-4E4075155786}">
  <dimension ref="A1:BU101"/>
  <sheetViews>
    <sheetView tabSelected="1" zoomScale="80" zoomScaleNormal="80" workbookViewId="0">
      <pane xSplit="1" topLeftCell="B1" activePane="topRight" state="frozen"/>
      <selection pane="topRight" activeCell="AG1" sqref="AG1"/>
    </sheetView>
  </sheetViews>
  <sheetFormatPr baseColWidth="10" defaultColWidth="11.3984375" defaultRowHeight="14.25" x14ac:dyDescent="0.45"/>
  <cols>
    <col min="1" max="1" width="10.1328125" style="7" bestFit="1" customWidth="1"/>
    <col min="2" max="2" width="11" style="7" customWidth="1"/>
    <col min="3" max="3" width="13.86328125" style="7" bestFit="1" customWidth="1"/>
    <col min="4" max="4" width="12.73046875" style="7" customWidth="1"/>
    <col min="5" max="5" width="11.3984375" style="13" customWidth="1"/>
    <col min="6" max="6" width="11.59765625" style="13" customWidth="1"/>
    <col min="7" max="7" width="10.59765625" style="13" customWidth="1"/>
    <col min="8" max="8" width="14.3984375" style="7" bestFit="1" customWidth="1"/>
    <col min="9" max="9" width="11.1328125" style="8" hidden="1" customWidth="1"/>
    <col min="10" max="10" width="14.265625" style="25" customWidth="1"/>
    <col min="11" max="11" width="11" style="51" bestFit="1" customWidth="1"/>
    <col min="12" max="12" width="11.1328125" style="51" hidden="1" customWidth="1"/>
    <col min="13" max="13" width="14" style="51" customWidth="1"/>
    <col min="14" max="14" width="14" style="51" hidden="1" customWidth="1"/>
    <col min="15" max="15" width="14.265625" style="47" customWidth="1"/>
    <col min="16" max="16" width="14.265625" style="47" hidden="1" customWidth="1"/>
    <col min="17" max="17" width="16.3984375" style="8" customWidth="1"/>
    <col min="18" max="18" width="14.59765625" style="8" customWidth="1"/>
    <col min="19" max="19" width="12.73046875" style="8" customWidth="1"/>
    <col min="20" max="20" width="14.1328125" style="102" customWidth="1"/>
    <col min="21" max="21" width="14" style="102" bestFit="1" customWidth="1"/>
    <col min="22" max="23" width="14" style="7" customWidth="1"/>
    <col min="24" max="24" width="17" style="7" customWidth="1"/>
    <col min="25" max="25" width="13" style="7" customWidth="1"/>
    <col min="26" max="26" width="17.86328125" style="7" bestFit="1" customWidth="1"/>
    <col min="27" max="27" width="16.265625" style="7" customWidth="1"/>
    <col min="28" max="28" width="14.265625" style="7" customWidth="1"/>
    <col min="29" max="29" width="12.86328125" style="7" customWidth="1"/>
    <col min="30" max="30" width="14.1328125" style="8" customWidth="1"/>
    <col min="31" max="31" width="14.265625" style="8" hidden="1" customWidth="1"/>
    <col min="32" max="32" width="10.265625" style="8" hidden="1" customWidth="1"/>
    <col min="33" max="33" width="12.1328125" style="7" customWidth="1"/>
    <col min="34" max="35" width="11.3984375" style="7"/>
    <col min="36" max="37" width="11.3984375" style="8"/>
    <col min="38" max="38" width="11.3984375" style="8" hidden="1" customWidth="1"/>
    <col min="39" max="39" width="8" style="8" customWidth="1"/>
    <col min="40" max="42" width="11.3984375" style="7"/>
    <col min="43" max="43" width="11.3984375" style="8"/>
    <col min="44" max="44" width="10.3984375" style="8" customWidth="1"/>
    <col min="45" max="45" width="10.3984375" style="8" hidden="1" customWidth="1"/>
    <col min="46" max="46" width="8.1328125" style="8" customWidth="1"/>
    <col min="47" max="49" width="11.3984375" style="7"/>
    <col min="50" max="50" width="11.3984375" style="8"/>
    <col min="51" max="51" width="11.3984375" style="8" hidden="1" customWidth="1"/>
    <col min="52" max="52" width="8.1328125" style="8" customWidth="1"/>
    <col min="53" max="55" width="11.3984375" style="7"/>
    <col min="56" max="56" width="11.3984375" style="8"/>
    <col min="57" max="57" width="10.3984375" style="8" hidden="1" customWidth="1"/>
    <col min="58" max="58" width="11.3984375" style="8"/>
    <col min="59" max="61" width="11.3984375" style="7"/>
    <col min="62" max="62" width="11.3984375" style="8"/>
    <col min="63" max="63" width="13.1328125" style="8" hidden="1" customWidth="1"/>
    <col min="64" max="64" width="12.86328125" style="8" customWidth="1"/>
    <col min="65" max="68" width="11.3984375" style="7"/>
    <col min="69" max="70" width="11.3984375" style="8"/>
    <col min="71" max="71" width="13.265625" style="8" customWidth="1"/>
    <col min="72" max="72" width="13.1328125" style="8" hidden="1" customWidth="1"/>
    <col min="73" max="73" width="11.3984375" style="8"/>
  </cols>
  <sheetData>
    <row r="1" spans="1:73" s="1" customFormat="1" ht="57.75" customHeight="1" x14ac:dyDescent="0.45">
      <c r="A1" s="44" t="s">
        <v>0</v>
      </c>
      <c r="B1" s="45" t="s">
        <v>1</v>
      </c>
      <c r="C1" s="45" t="s">
        <v>2</v>
      </c>
      <c r="D1" s="3" t="s">
        <v>7</v>
      </c>
      <c r="E1" s="23" t="s">
        <v>113</v>
      </c>
      <c r="F1" s="23" t="s">
        <v>114</v>
      </c>
      <c r="G1" s="2" t="s">
        <v>4</v>
      </c>
      <c r="H1" s="3" t="s">
        <v>3</v>
      </c>
      <c r="I1" s="11" t="s">
        <v>23</v>
      </c>
      <c r="J1" s="29" t="s">
        <v>15</v>
      </c>
      <c r="K1" s="49" t="s">
        <v>14</v>
      </c>
      <c r="L1" s="31" t="s">
        <v>87</v>
      </c>
      <c r="M1" s="31" t="s">
        <v>25</v>
      </c>
      <c r="N1" s="31" t="s">
        <v>100</v>
      </c>
      <c r="O1" s="48" t="s">
        <v>26</v>
      </c>
      <c r="P1" s="61" t="s">
        <v>101</v>
      </c>
      <c r="Q1" s="27" t="s">
        <v>27</v>
      </c>
      <c r="R1" s="28" t="s">
        <v>67</v>
      </c>
      <c r="S1" s="41" t="s">
        <v>73</v>
      </c>
      <c r="T1" s="100" t="s">
        <v>13</v>
      </c>
      <c r="U1" s="100" t="s">
        <v>12</v>
      </c>
      <c r="V1" s="4" t="s">
        <v>88</v>
      </c>
      <c r="W1" s="4" t="s">
        <v>89</v>
      </c>
      <c r="X1" s="4" t="s">
        <v>90</v>
      </c>
      <c r="Y1" s="4" t="s">
        <v>11</v>
      </c>
      <c r="Z1" s="4" t="s">
        <v>5</v>
      </c>
      <c r="AA1" s="4" t="s">
        <v>10</v>
      </c>
      <c r="AB1" s="4" t="s">
        <v>9</v>
      </c>
      <c r="AC1" s="4" t="s">
        <v>8</v>
      </c>
      <c r="AD1" s="54" t="s">
        <v>6</v>
      </c>
      <c r="AE1" s="54" t="s">
        <v>116</v>
      </c>
      <c r="AF1" s="31" t="s">
        <v>99</v>
      </c>
      <c r="AG1" s="76" t="s">
        <v>28</v>
      </c>
      <c r="AH1" s="23" t="s">
        <v>29</v>
      </c>
      <c r="AI1" s="14" t="s">
        <v>30</v>
      </c>
      <c r="AJ1" s="32" t="s">
        <v>31</v>
      </c>
      <c r="AK1" s="32" t="s">
        <v>32</v>
      </c>
      <c r="AL1" s="32" t="s">
        <v>92</v>
      </c>
      <c r="AM1" s="32" t="s">
        <v>86</v>
      </c>
      <c r="AN1" s="14" t="s">
        <v>33</v>
      </c>
      <c r="AO1" s="14" t="s">
        <v>34</v>
      </c>
      <c r="AP1" s="14" t="s">
        <v>35</v>
      </c>
      <c r="AQ1" s="32" t="s">
        <v>36</v>
      </c>
      <c r="AR1" s="32" t="s">
        <v>37</v>
      </c>
      <c r="AS1" s="32" t="s">
        <v>93</v>
      </c>
      <c r="AT1" s="32" t="s">
        <v>85</v>
      </c>
      <c r="AU1" s="14" t="s">
        <v>38</v>
      </c>
      <c r="AV1" s="14" t="s">
        <v>39</v>
      </c>
      <c r="AW1" s="14" t="s">
        <v>40</v>
      </c>
      <c r="AX1" s="32" t="s">
        <v>41</v>
      </c>
      <c r="AY1" s="32" t="s">
        <v>94</v>
      </c>
      <c r="AZ1" s="32" t="s">
        <v>84</v>
      </c>
      <c r="BA1" s="14" t="s">
        <v>42</v>
      </c>
      <c r="BB1" s="14" t="s">
        <v>43</v>
      </c>
      <c r="BC1" s="14" t="s">
        <v>44</v>
      </c>
      <c r="BD1" s="32" t="s">
        <v>45</v>
      </c>
      <c r="BE1" s="32" t="s">
        <v>95</v>
      </c>
      <c r="BF1" s="32" t="s">
        <v>83</v>
      </c>
      <c r="BG1" s="14" t="s">
        <v>76</v>
      </c>
      <c r="BH1" s="14" t="s">
        <v>77</v>
      </c>
      <c r="BI1" s="14" t="s">
        <v>78</v>
      </c>
      <c r="BJ1" s="32" t="s">
        <v>65</v>
      </c>
      <c r="BK1" s="32" t="s">
        <v>97</v>
      </c>
      <c r="BL1" s="32" t="s">
        <v>82</v>
      </c>
      <c r="BM1" s="14" t="s">
        <v>68</v>
      </c>
      <c r="BN1" s="14" t="s">
        <v>69</v>
      </c>
      <c r="BO1" s="14" t="s">
        <v>70</v>
      </c>
      <c r="BP1" s="14" t="s">
        <v>71</v>
      </c>
      <c r="BQ1" s="32" t="s">
        <v>79</v>
      </c>
      <c r="BR1" s="32" t="s">
        <v>80</v>
      </c>
      <c r="BS1" s="32" t="s">
        <v>66</v>
      </c>
      <c r="BT1" s="32" t="s">
        <v>98</v>
      </c>
      <c r="BU1" s="32" t="s">
        <v>81</v>
      </c>
    </row>
    <row r="2" spans="1:73" x14ac:dyDescent="0.45">
      <c r="B2" s="91"/>
      <c r="C2" s="91"/>
      <c r="D2" s="43"/>
      <c r="E2" s="92"/>
      <c r="F2" s="53"/>
      <c r="G2" s="5"/>
      <c r="H2" s="94"/>
      <c r="I2" s="12" t="str">
        <f>IF(ISBLANK(Table25[[#This Row],[Geb.Datum
'[TT.MM.JJJJ']]]),"",
     YEAR(Table25[[#This Row],[Geb.Datum
'[TT.MM.JJJJ']]]))</f>
        <v/>
      </c>
      <c r="J2" s="30" t="str">
        <f>_xlfn.XLOOKUP(Table25[[#This Row],[Geburtsjahr]],Altersklasse!$B$2:$B$7,Altersklasse!$A$2:$A$7,"",0)</f>
        <v/>
      </c>
      <c r="K2" s="42" t="str">
        <f t="shared" ref="K2:K16" si="0">IF(H2&gt;0,(G2-H2)/365.25,"")</f>
        <v/>
      </c>
      <c r="L2" s="46" t="str">
        <f>IF(OR(ISBLANK(AF2),NOT(ISNUMBER(AF2))),"",IF(AND(AF2&gt;0,D2="m",J2="U13"),
    IF(AF2&gt;Normwerte!$J$13,2,IF(AF2&gt;Normwerte!$I$13,1,0)),
IF(AND(AF2&gt;0,D2="m",J2="U14"),
     IF(AF2&gt;Normwerte!$J$12,2,IF(AF2&gt;Normwerte!$I$12,1,0)),
IF(AND(AF2&gt;0,D2="m",J2="U15"),
     IF(AF2&gt;Normwerte!$J$11,2,IF(AF2&gt;Normwerte!$I$11,1,0)),
IF(AND(AF2&gt;0,D2="m",J2="U16"),
     IF(AF2&gt;Normwerte!$J$10,2,IF(AF2&gt;Normwerte!$I$10,1,0)),
IF(AND(AF2&gt;0,D2="m",J2="U17"),
     IF(AF2&gt;Normwerte!$J$9,2,IF(AF2&gt;Normwerte!$I$9,1,0)),
IF(AND(AF2&gt;0,D2="m",J2="U18"),
     IF(AF2&gt;Normwerte!$J$8,2,IF(AF2&gt;Normwerte!$I$8,1,0)),
IF(AND(AF2&gt;0,D2="w",J2="U13"),
     IF(AF2&gt;Normwerte!$J$7,2,IF(AF2&gt;Normwerte!$I$7,1,0)),
IF(AND(AF2&gt;0,D2="w",J2="U14"),
     IF(AF2&gt;Normwerte!$J$6,2,IF(AF2&gt;Normwerte!$I$6,1,0)),
IF(AND(AF2&gt;0,D2="w",J2="U15"),
     IF(AF2&gt;Normwerte!$J$5,2,IF(AF2&gt;Normwerte!$I$5,1,0)),
IF(AND(AF2&gt;0,D2="w",J2="U16"),
     IF(AF2&gt;Normwerte!$J$4,2,IF(AF2&gt;Normwerte!$I$4,1,0)),
IF(AND(AF2&gt;0,D2="w",J2="U17"),
     IF(AF2&gt;Normwerte!$J$3,2,IF(AF2&gt;Normwerte!$I$3,1,0)),
IF(AND(AF2&gt;0,D2="w",J2="U18"),
     IF(AF2&gt;Normwerte!$J$2,2,IF(AF2&gt;Normwerte!$I$2,1,0)),"")
))))))))))))</f>
        <v/>
      </c>
      <c r="M2" s="64" t="str">
        <f>IF(AND(Table25[[#This Row],[Position '[L/AA/MB/S/D']]]="L",L2&lt;2),1,Table25[[#This Row],[Landeskader
Punkte
Anthro Berechnung]])</f>
        <v/>
      </c>
      <c r="N2" s="65" t="str">
        <f>IFERROR(IF((Table25[[#This Row],[Z-Score CMJ]]+Table25[[#This Row],[Z Score Spike]])&gt;0, (Table25[[#This Row],[Z-Score CMJ]]+Table25[[#This Row],[Z Score Spike]])/2, ""), "")</f>
        <v/>
      </c>
      <c r="O2" s="66" t="str">
        <f>IF(AND(COUNTIF(N2,"&gt;0")&gt;0,D2="m",J2="U13"),
    IF(N2&gt;Normwerte!$C$13,1,0),
IF(AND(COUNTIF(N2,"&gt;0")&gt;0,D2="m",J2="U14"),
     IF(N2&gt;Normwerte!$C$12,1,0),
IF(AND(COUNTIF(N2,"&gt;0")&gt;0,D2="m",J2="U15"),
     IF(N2&gt;Normwerte!$C$11,1,0),
IF(AND(COUNTIF(N2,"&gt;0")&gt;0,D2="m",J2="U16"),
     IF(N2&gt;Normwerte!$C$10,1,0),
IF(AND(COUNTIF(N2,"&gt;0")&gt;0,D2="m",J2="U17"),
     IF(N2&gt;Normwerte!$C$9,1,0),
IF(AND(COUNTIF(N2,"&gt;0")&gt;0,D2="m",J2="U18"),
     IF(N2&gt;Normwerte!$C$8,1,0),
IF(AND(COUNTIF(N2,"&gt;0")&gt;0,D2="w",J2="U13"),
     IF(N2&gt;Normwerte!$C$7,1,0),
IF(AND(COUNTIF(N2,"&gt;0")&gt;0,D2="w",J2="U14"),
     IF(N2&gt;Normwerte!$C$6,1,0),
IF(AND(COUNTIF(N2,"&gt;0")&gt;0,D2="w",J2="U15"),
     IF(N2&gt;Normwerte!$C$5,1,0),
IF(AND(COUNTIF(N2,"&gt;0")&gt;0,D2="w",J2="U16"),
     IF(N2&gt;Normwerte!$C$4,1,0),
IF(AND(COUNTIF(N2,"&gt;0")&gt;0,D2="w",J2="U17"),
     IF(N2&gt;Normwerte!$C$3,1,0),
IF(AND(COUNTIF(N2,"&gt;0")&gt;0,D2="w",J2="U18"),
     IF(N2&gt;Normwerte!$C$2,1,0),"")
)))))))))))</f>
        <v/>
      </c>
      <c r="P2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" s="68" t="str">
        <f>IF(AND(COUNTIF(P2,"&gt;0")&gt;0,D2="m",J2="U13"),
    IF(P2&gt;Normwerte!$F$13,1,0),
IF(AND(COUNTIF(P2,"&gt;0")&gt;0,D2="m",J2="U14"),
     IF(P2&gt;Normwerte!$F$12,1,0),
IF(AND(COUNTIF(P2,"&gt;0")&gt;0,D2="m",J2="U15"),
     IF(P2&gt;Normwerte!$F$11,1,0),
IF(AND(COUNTIF(P2,"&gt;0")&gt;0,D2="m",J2="U16"),
     IF(P2&gt;Normwerte!$F$10,1,0),
IF(AND(COUNTIF(P2,"&gt;0")&gt;0,D2="m",J2="U17"),
     IF(P2&gt;Normwerte!$F$9,1,0),
IF(AND(COUNTIF(P2,"&gt;0")&gt;0,D2="m",J2="U18"),
     IF(P2&gt;Normwerte!$F$8,1,0),
IF(AND(COUNTIF(P2,"&gt;0")&gt;0,D2="w",J2="U13"),
     IF(P2&gt;Normwerte!$F$7,1,0),
IF(AND(COUNTIF(P2,"&gt;0")&gt;0,D2="w",J2="U14"),
     IF(P2&gt;Normwerte!$F$6,1,0),
IF(AND(COUNTIF(P2,"&gt;0")&gt;0,D2="w",J2="U15"),
     IF(P2&gt;Normwerte!$F$5,1,0),
IF(AND(COUNTIF(P2,"&gt;0")&gt;0,D2="w",J2="U16"),
     IF(P2&gt;Normwerte!$F$4,1,0),
IF(AND(COUNTIF(P2,"&gt;0")&gt;0,D2="w",J2="U17"),
     IF(P2&gt;Normwerte!$F$3,1,0),
IF(AND(COUNTIF(P2,"&gt;0")&gt;0,D2="w",J2="U18"),
     IF(P2&gt;Normwerte!$F$2,1,0),"")
)))))))))))</f>
        <v/>
      </c>
      <c r="R2" s="66" t="str">
        <f>Table25[[#This Row],[Punkte
T-Test]]</f>
        <v/>
      </c>
      <c r="S2" s="69" t="str">
        <f>IF(SUMIF(Table25[[#This Row],[Landeskader
Punkte
Anthro]:[Landeskader
Punkte
T-Test]],"&gt;0")=0,
    "",
    SUM(M2,O2,Q2,R2))</f>
        <v/>
      </c>
      <c r="T2" s="101"/>
      <c r="U2" s="101"/>
      <c r="V2" s="26"/>
      <c r="W2" s="26"/>
      <c r="X2" s="26"/>
      <c r="Y2" s="24"/>
      <c r="Z2" s="24"/>
      <c r="AA2" s="24"/>
      <c r="AB2" s="26"/>
      <c r="AC2" s="26"/>
      <c r="AD2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" s="55" t="str">
        <f>IF(NOT(AND(
ISNUMBER(T2),ISNUMBER(U2),ISNUMBER(X2),ISNUMBER(Y2),
ISNUMBER(V2),ISNUMBER(AA2),
OR(ISNUMBER(AB2),ISNUMBER(AC2))
)),"",IF(AND(D2="m",K2&lt;12),
-91.7954961+0.222864*T2+0.4708272*U2-0.7162004*X2+0.9228907*Y2,
IF(AND(D2="m",K2&lt;13),
-29.6894784+0.2964978*T2+0.2532671*U2+0.4073932*V2-0.6265075*X2+0.4037815*Y2,
IF(AND(D2="m",K2&lt;14),
47.0894-2.3920767*K2+0.3235263*T2+0.0868398*U2+0.2360418*V2-0.384865*AA2-0.2446085*X2+0.2981986*AC2+0.5743243*Y2,
IF(AND(D2="m",K2&lt;15),
78.5263898-4.2324298*K2+0.2144333*T2+0.1173446*U2+0.3562727*V2-0.2425132*X2+1.1628088*AC2,
IF(AND(D2="m",K2&lt;15.25),
-27.8981203+0.56251973*5.5+0.07592107*T2+0.06025171*U2+0.62099473*V2-0.22033929*X2+0.35345829*AC2+0.29275776*Y2,
IF(AND(D2="m",K2&lt;15.75),
-27.8981203+0.56251973*4.7+0.07592107*T2+0.06025171*U2+0.62099473*V2-0.22033929*X2+0.35345829*AC2+0.29275776*Y2,
IF(AND(D2="m",K2&lt;16),
-27.8981203+0.56251973*3.2+0.07592107*T2+0.06025171*U2+0.62099473*V2-0.22033929*X2+0.35345829*AC2+0.29275776*Y2,
IF(AND(D2="m",K2&lt;16.25),
66.2971357-3.76866333*K2-0.98694205*3.2+0.10219352*T2+0.76791114*V2-0.09434817*X2+0.20489152*AC2+0.08951348*Y2,
IF(AND(D2="m",K2&lt;16.75),
66.2971357-3.76866333*K2-0.98694205*2.08+0.10219352*T2+0.76791114*V2-0.09434817*X2+0.20489152*AC2+0.08951348*Y2,
IF(AND(D2="m",K2&lt;17),
66.2971357-3.76866333*K2-0.98694205*1.22+0.10219352*T2+0.76791114*V2-0.09434817*X2+0.20489152*AC2+0.08951348*Y2,
IF(AND(D2="w",K2&lt;12),
37.9498165-5.8359347*K2+0.4245988*T2+1.1139997*V2-0.2148746*AA2-0.2236998*X2,
IF(AND(D2="w",K2&lt;13),
12.4375585+0.2722669*T2+0.3360604*V2-0.3984549*AA2-0.286729*X2+0.6504791*AB2+0.5457753*Y2,
IF(AND(D2="w",K2&lt;14),
36.3315137-2.157473*K2+0.1034669*T2+0.814357*V2-0.2167308*X2+0.6436727*AB2,
IF(AND(D2="w",K2&lt;14.25),
53.9938021-2.9434008*V2-1.42002036*2.82+0.12330593*T2+0.6963576*V2+0.01732694*AA2-0.08583912*X2+0.73269874*AB2,
IF(AND(D2="w",K2&lt;14.75),
53.9938021-2.9434008*K2-1.42002036*1.86+0.12330593*T2+0.6963576*V2+0.01732694*AA2-0.08583912*X2+0.73269874*AB2,
IF(AND(D2="w",K2&lt;15),
53.9938021-2.9434008*K2-1.42002036*1.08+0.12330593*T2+0.6963576*V2+0.01732694*AA2-0.08583912*X2+0.73269874*AB2,
IF(AND(D2="w",K2&lt;15.25),
32.9454006-3.24145826*K2-3.4208321*1.08+0.0424413*T2-0.07651881*U2+0.81103782*V2-0.19001552*X2+0.55511574*AB2+0.22208694*Y2,
IF(AND(D2="w",K2&lt;16),
32.9454006-3.24145826*K2-3.4208321*0.52+0.0424413*T2-0.07651881*U2+0.81103782*V2-0.19001552*X2+0.55511574*AB2+0.22208694*Y2,
IF(AND(D2="w",K2&lt;17),
-18.4028021+2.9767656*K2+0.3723301*T2-0.3664888*U2+0.5700552*V2-0.204741*AA2-0.134577*X2-0.2219065*AB2+0.4522835*Y2,"")
)))))))))))))))))))</f>
        <v/>
      </c>
      <c r="AF2" s="75" t="str">
        <f t="shared" ref="AF2:AF32" si="1">IF(ISNUMBER(AE2),
IF(D2="m",100+(10*((AE2-190.71)/7.22)),
IF(D2="w",100+(10*((AE2-179.18)/8.17)),"")),"")</f>
        <v/>
      </c>
      <c r="AG2" s="74"/>
      <c r="AH2" s="52"/>
      <c r="AI2" s="24"/>
      <c r="AJ2" s="33" t="str">
        <f>IF(COUNTIF(Table25[[#This Row],[Jump &amp; Reach 
(CMJ) V1]:[Jump &amp; Reach 
(CMJ) V3]],"&gt;0")&gt;0,
     MAX(Table25[[#This Row],[Jump &amp; Reach 
(CMJ) V1]:[Jump &amp; Reach 
(CMJ) V3]]),
     "")</f>
        <v/>
      </c>
      <c r="AK2" s="34" t="str">
        <f>IF(COUNTIF(Table25[[#This Row],[Jump &amp; Reach 
(CMJ) max.]],"&gt;0")&gt;0,
     Table25[[#This Row],[Jump &amp; Reach 
(CMJ) max.]]-Table25[[#This Row],[Reichhöhe
einarmig '[cm']]],
     "")</f>
        <v/>
      </c>
      <c r="AL2" s="56" t="str">
        <f t="shared" ref="AL2:AL32" si="2">IF(ISNUMBER(AK2),
IF(D2="m",100+(10*((AK2-60.17)/7.88)),
IF(D2="w",100+(10*((AK2-47.19)/5.13)),"")),"")</f>
        <v/>
      </c>
      <c r="AM2" s="35" t="str">
        <f>IF(AND(COUNTIF(AL2,"&gt;0")&gt;0,D2="m",J2="U13"),
    IF(AL2&gt;Normwerte!$C$13,1,0),
IF(AND(COUNTIF(AL2,"&gt;0")&gt;0,D2="m",J2="U14"),
     IF(AL2&gt;Normwerte!$C$12,1,0),
IF(AND(COUNTIF(AL2,"&gt;0")&gt;0,D2="m",J2="U15"),
     IF(AL2&gt;Normwerte!$C$11,1,0),
IF(AND(COUNTIF(AL2,"&gt;0")&gt;0,D2="m",J2="U16"),
     IF(AL2&gt;Normwerte!$C$10,1,0),
IF(AND(COUNTIF(AL2,"&gt;0")&gt;0,D2="m",J2="U17"),
     IF(AL2&gt;Normwerte!$C$9,1,0),
IF(AND(COUNTIF(AL2,"&gt;0")&gt;0,D2="m",J2="U18"),
     IF(AL2&gt;Normwerte!$C$8,1,0),
IF(AND(COUNTIF(AL2,"&gt;0")&gt;0,D2="w",J2="U13"),
     IF(AL2&gt;Normwerte!$C$7,1,0),
IF(AND(COUNTIF(AL2,"&gt;0")&gt;0,D2="w",J2="U14"),
     IF(AL2&gt;Normwerte!$C$6,1,0),
IF(AND(COUNTIF(AL2,"&gt;0")&gt;0,D2="w",J2="U15"),
     IF(AL2&gt;Normwerte!$C$5,1,0),
IF(AND(COUNTIF(AL2,"&gt;0")&gt;0,D2="w",J2="U16"),
     IF(AL2&gt;Normwerte!$C$4,1,0),
IF(AND(COUNTIF(AL2,"&gt;0")&gt;0,D2="w",J2="U17"),
     IF(AL2&gt;Normwerte!$C$3,1,0),
IF(AND(COUNTIF(AL2,"&gt;0")&gt;0,D2="w",J2="U18"),
     IF(AL2&gt;Normwerte!$C$2,1,0),"")
)))))))))))</f>
        <v/>
      </c>
      <c r="AN2" s="6"/>
      <c r="AO2" s="6"/>
      <c r="AP2" s="6"/>
      <c r="AQ2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2" s="35" t="str">
        <f>IF(COUNTIF(Table25[[#This Row],[Jump &amp; Reach 
(Spike) max.]],"&gt;0")&gt;0,
     Table25[[#This Row],[Jump &amp; Reach 
(Spike) max.]]-Table25[[#This Row],[Reichhöhe
einarmig '[cm']]],
     "")</f>
        <v/>
      </c>
      <c r="AS2" s="56" t="str">
        <f t="shared" ref="AS2:AS32" si="3">IF(ISNUMBER(AR2),
IF(D2="m",100+(10*((AR2-69.2)/8.78)),
IF(D2="w",100+(10*((AR2-54.37)/7.06)),"")),"")</f>
        <v/>
      </c>
      <c r="AT2" s="35" t="str">
        <f>IF(AND(COUNTIF(AS2,"&gt;0")&gt;0,D2="m",J2="U13"),
    IF(AS2&gt;Normwerte!$D$13,1,0),
IF(AND(COUNTIF(AS2,"&gt;0")&gt;0,D2="m",J2="U14"),
     IF(AS2&gt;Normwerte!$D$12,1,0),
IF(AND(COUNTIF(AS2,"&gt;0")&gt;0,D2="m",J2="U15"),
     IF(AS2&gt;Normwerte!$D$11,1,0),
IF(AND(COUNTIF(AS2,"&gt;0")&gt;0,D2="m",J2="U16"),
     IF(AS2&gt;Normwerte!$D$10,1,0),
IF(AND(COUNTIF(AS2,"&gt;0")&gt;0,D2="m",J2="U17"),
     IF(AS2&gt;Normwerte!$D$9,1,0),
IF(AND(COUNTIF(AS2,"&gt;0")&gt;0,D2="m",J2="U18"),
     IF(AS2&gt;Normwerte!$D$8,1,0),
IF(AND(COUNTIF(AS2,"&gt;0")&gt;0,D2="w",J2="U13"),
     IF(AS2&gt;Normwerte!$D$7,1,0),
IF(AND(COUNTIF(AS2,"&gt;0")&gt;0,D2="w",J2="U14"),
     IF(AS2&gt;Normwerte!$D$6,1,0),
IF(AND(COUNTIF(AS2,"&gt;0")&gt;0,D2="w",J2="U15"),
     IF(AS2&gt;Normwerte!$D$5,1,0),
IF(AND(COUNTIF(AS2,"&gt;0")&gt;0,D2="w",J2="U16"),
     IF(AS2&gt;Normwerte!$D$4,1,0),
IF(AND(COUNTIF(AS2,"&gt;0")&gt;0,D2="w",J2="U17"),
     IF(AS2&gt;Normwerte!$D$3,1,0),
IF(AND(COUNTIF(AS2,"&gt;0")&gt;0,D2="w",J2="U18"),
     IF(AS2&gt;Normwerte!$D$2,1,0),"")
)))))))))))</f>
        <v/>
      </c>
      <c r="AU2" s="6"/>
      <c r="AV2" s="6"/>
      <c r="AW2" s="6"/>
      <c r="AX2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" s="56" t="str">
        <f t="shared" ref="AY2:AY32" si="4">IF(ISNUMBER(AX2),
IF(D2="m",100+(10*((AX2-532.04)/59.29)),
IF(D2="w",100+(10*((AX2-466.6)/54.4)),"")),"")</f>
        <v/>
      </c>
      <c r="AZ2" s="35" t="str">
        <f>IF(AND(COUNTIF(AY2,"&gt;0")&gt;0,D2="m",J2="U13"),
    IF(AY2&gt;Normwerte!$E$13,1,0),
IF(AND(COUNTIF(AY2,"&gt;0")&gt;0,D2="m",J2="U14"),
     IF(AY2&gt;Normwerte!$E$12,1,0),
IF(AND(COUNTIF(AY2,"&gt;0")&gt;0,D2="m",J2="U15"),
     IF(AY2&gt;Normwerte!$E$11,1,0),
IF(AND(COUNTIF(AY2,"&gt;0")&gt;0,D2="m",J2="U16"),
     IF(AY2&gt;Normwerte!$E$10,1,0),
IF(AND(COUNTIF(AY2,"&gt;0")&gt;0,D2="m",J2="U17"),
     IF(AY2&gt;Normwerte!$E$9,1,0),
IF(AND(COUNTIF(AY2,"&gt;0")&gt;0,D2="m",J2="U18"),
     IF(AY2&gt;Normwerte!$E$8,1,0),
IF(AND(COUNTIF(AY2,"&gt;0")&gt;0,D2="w",J2="U13"),
     IF(AY2&gt;Normwerte!$E$7,1,0),
IF(AND(COUNTIF(AY2,"&gt;0")&gt;0,D2="w",J2="U14"),
     IF(AY2&gt;Normwerte!$E$6,1,0),
IF(AND(COUNTIF(AY2,"&gt;0")&gt;0,D2="w",J2="U15"),
     IF(AY2&gt;Normwerte!$E$5,1,0),
IF(AND(COUNTIF(AY2,"&gt;0")&gt;0,D2="w",J2="U16"),
     IF(AY2&gt;Normwerte!$E$4,1,0),
IF(AND(COUNTIF(AY2,"&gt;0")&gt;0,D2="w",J2="U17"),
     IF(AY2&gt;Normwerte!$E$3,1,0),
IF(AND(COUNTIF(AY2,"&gt;0")&gt;0,D2="w",J2="U18"),
     IF(AY2&gt;Normwerte!$E$2,1,0),"")
)))))))))))</f>
        <v/>
      </c>
      <c r="BA2" s="6"/>
      <c r="BB2" s="6"/>
      <c r="BC2" s="6"/>
      <c r="BD2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" s="56" t="str">
        <f>IF(ISNUMBER(BD2),
IF(D2="m",100+(10*((BD2-803.92)/119.18)),
IF(D2="w",100+(10*((BD2-761.62)/112.19)),"")),"")</f>
        <v/>
      </c>
      <c r="BF2" s="35" t="str">
        <f>IF(AND(COUNTIF(BE2,"&gt;0")&gt;0,D2="m",J2="U13"),
    IF(BE2&gt;Normwerte!$F$13,1,0),
IF(AND(COUNTIF(BE2,"&gt;0")&gt;0,D2="m",J2="U14"),
     IF(BE2&gt;Normwerte!$F$12,1,0),
IF(AND(COUNTIF(BE2,"&gt;0")&gt;0,D2="m",J2="U15"),
     IF(BE2&gt;Normwerte!$F$11,1,0),
IF(AND(COUNTIF(BE2,"&gt;0")&gt;0,D2="m",J2="U16"),
     IF(BE2&gt;Normwerte!$F$10,1,0),
IF(AND(COUNTIF(BE2,"&gt;0")&gt;0,D2="m",J2="U17"),
     IF(BE2&gt;Normwerte!$F$9,1,0),
IF(AND(COUNTIF(BE2,"&gt;0")&gt;0,D2="m",J2="U18"),
     IF(BE2&gt;Normwerte!$F$8,1,0),
IF(AND(COUNTIF(BE2,"&gt;0")&gt;0,D2="w",J2="U13"),
     IF(BE2&gt;Normwerte!$F$7,1,0),
IF(AND(COUNTIF(BE2,"&gt;0")&gt;0,D2="w",J2="U14"),
     IF(BE2&gt;Normwerte!$F$6,1,0),
IF(AND(COUNTIF(BE2,"&gt;0")&gt;0,D2="w",J2="U15"),
     IF(BE2&gt;Normwerte!$F$5,1,0),
IF(AND(COUNTIF(BE2,"&gt;0")&gt;0,D2="w",J2="U16"),
     IF(BE2&gt;Normwerte!$F$4,1,0),
IF(AND(COUNTIF(BE2,"&gt;0")&gt;0,D2="w",J2="U17"),
     IF(BE2&gt;Normwerte!$F$3,1,0),
IF(AND(COUNTIF(BE2,"&gt;0")&gt;0,D2="w",J2="U18"),
     IF(BE2&gt;Normwerte!$F$2,1,0),"")
)))))))))))</f>
        <v/>
      </c>
      <c r="BG2" s="6"/>
      <c r="BH2" s="6"/>
      <c r="BI2" s="6"/>
      <c r="BJ2" s="39" t="str">
        <f>IF(COUNTIF(Table25[[#This Row],[Schlagballwurf V1
'[km/h']]:[Schlagballwurf V3
'[km/h']]],"&gt;0")&gt;0,
     MAX(Table25[[#This Row],[Schlagballwurf V1
'[km/h']]:[Schlagballwurf V3
'[km/h']]]),
     "")</f>
        <v/>
      </c>
      <c r="BK2" s="56" t="str">
        <f t="shared" ref="BK2:BK32" si="5">IF(ISNUMBER(BJ2),
IF(D2="m",100+(10*((BJ2-81.71)/7.304)),
IF(D2="w",100+(10*((BJ2-69.84)/5.761)),"")),"")</f>
        <v/>
      </c>
      <c r="BL2" s="35" t="str">
        <f>IF(AND(COUNTIF(BK2,"&gt;0")&gt;0,D2="m",J2="U13"),
     IF(BK2&gt;Normwerte!$G$13,1,0),
IF(AND(COUNTIF(BK2,"&gt;0")&gt;0,D2="m",J2="U14"),
     IF(BK2&gt;Normwerte!$G$12,1,0),
IF(AND(COUNTIF(BK2,"&gt;0")&gt;0,D2="m",J2="U15"),
     IF(BK2&gt;Normwerte!$G$11,1,0),
IF(AND(COUNTIF(BK2,"&gt;0")&gt;0,D2="m",J2="U16"),
     IF(BK2&gt;Normwerte!$G$10,1,0),
IF(AND(COUNTIF(BK2,"&gt;0")&gt;0,D2="m",J2="U17"),
     IF(BK2&gt;Normwerte!$G$9,1,0),
IF(AND(COUNTIF(BK2,"&gt;0")&gt;0,D2="m",J2="U18"),
     IF(BK2&gt;Normwerte!$G$8,1,0),
IF(AND(COUNTIF(BK2,"&gt;0")&gt;0,D2="w",J2="U13"),
     IF(BK2&gt;Normwerte!$G$7,1,0),
IF(AND(COUNTIF(BK2,"&gt;0")&gt;0,D2="w",J2="U14"),
     IF(BK2&gt;Normwerte!$G$6,1,0),
IF(AND(COUNTIF(BK2,"&gt;0")&gt;0,D2="w",J2="U15"),
     IF(BK2&gt;Normwerte!$G$5,1,0),
IF(AND(COUNTIF(BK2,"&gt;0")&gt;0,D2="w",J2="U16"),
     IF(BK2&gt;Normwerte!$G$4,1,0),
IF(AND(COUNTIF(BK2,"&gt;0")&gt;0,D2="w",J2="U17"),
     IF(BK2&gt;Normwerte!$G$3,1,0),
IF(AND(COUNTIF(BK2,"&gt;0")&gt;0,D2="w",J2="U18"),
     IF(BK2&gt;Normwerte!$G$2,1,0),"")
)))))))))))</f>
        <v/>
      </c>
      <c r="BM2" s="6"/>
      <c r="BN2" s="6"/>
      <c r="BO2" s="6"/>
      <c r="BP2" s="6"/>
      <c r="BQ2" s="39" t="str">
        <f>IF(COUNTIF(Table25[[#This Row],[T-Test links
V1
'[s']]:[T-Test links
V2
'[s']]],"&gt;0")&gt;0,
     MIN(Table25[[#This Row],[T-Test links
V1
'[s']]:[T-Test links
V2
'[s']]]),
     "")</f>
        <v/>
      </c>
      <c r="BR2" s="39" t="str">
        <f>IF(COUNTIF(Table25[[#This Row],[T-Test rechts 
V1
'[s']]:[T-Test rechts
V2
'[s']]],"&gt;0")&gt;0,
     MIN(Table25[[#This Row],[T-Test rechts 
V1
'[s']]:[T-Test rechts
V2
'[s']]]),
     "")</f>
        <v/>
      </c>
      <c r="BS2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" s="56" t="str">
        <f t="shared" ref="BT2:BT33" si="6">IF(ISNUMBER(BS2),
IF(D2="m",100+(10*((5.54-BS2)/0.333)),
IF(D2="w",100+(10*((5.85-BS2)/0.307)),"")),"")</f>
        <v/>
      </c>
      <c r="BU2" s="35" t="str">
        <f>IF(AND(COUNTIF(BT2,"&gt;0")&gt;0,D2="m",J2="U13"),
     IF(BT2&gt;Normwerte!$H$13,1,0),
IF(AND(COUNTIF(BT2,"&gt;0")&gt;0,D2="m",J2="U14"),
     IF(BT2&gt;Normwerte!$H$12,1,0),
IF(AND(COUNTIF(BT2,"&gt;0")&gt;0,D2="m",J2="U15"),
     IF(BT2&gt;Normwerte!$H$11,1,0),
IF(AND(COUNTIF(BT2,"&gt;0")&gt;0,D2="m",J2="U16"),
     IF(BT2&gt;Normwerte!$H$10,1,0),
IF(AND(COUNTIF(BT2,"&gt;0")&gt;0,D2="m",J2="U17"),
     IF(BT2&gt;Normwerte!$H$9,1,0),
IF(AND(COUNTIF(BT2,"&gt;0")&gt;0,D2="m",J2="U18"),
     IF(BT2&gt;Normwerte!$H$8,1,0),
IF(AND(COUNTIF(BT2,"&gt;0")&gt;0,D2="w",J2="U13"),
     IF(BT2&gt;Normwerte!$H$7,1,0),
IF(AND(COUNTIF(BT2,"&gt;0")&gt;0,D2="w",J2="U14"),
     IF(BT2&gt;Normwerte!$H$6,1,0),
IF(AND(COUNTIF(BT2,"&gt;0")&gt;0,D2="w",J2="U15"),
     IF(BT2&gt;Normwerte!$H$5,1,0),
IF(AND(COUNTIF(BT2,"&gt;0")&gt;0,D2="w",J2="U16"),
     IF(BT2&gt;Normwerte!$H$4,1,0),
IF(AND(COUNTIF(BT2,"&gt;0")&gt;0,D2="w",J2="U17"),
     IF(BT2&gt;Normwerte!$H$3,1,0),
IF(AND(COUNTIF(BT2,"&gt;0")&gt;0,D2="w",J2="U18"),
     IF(BT2&gt;Normwerte!$H$2,1,0),"")
)))))))))))</f>
        <v/>
      </c>
    </row>
    <row r="3" spans="1:73" x14ac:dyDescent="0.45">
      <c r="B3" s="103"/>
      <c r="C3" s="103"/>
      <c r="D3" s="43"/>
      <c r="E3" s="93"/>
      <c r="F3" s="53"/>
      <c r="G3" s="5"/>
      <c r="H3" s="95"/>
      <c r="I3" s="12" t="str">
        <f>IF(ISBLANK(Table25[[#This Row],[Geb.Datum
'[TT.MM.JJJJ']]]),"",
     YEAR(Table25[[#This Row],[Geb.Datum
'[TT.MM.JJJJ']]]))</f>
        <v/>
      </c>
      <c r="J3" s="30" t="str">
        <f>_xlfn.XLOOKUP(Table25[[#This Row],[Geburtsjahr]],Altersklasse!$B$2:$B$7,Altersklasse!$A$2:$A$7,"",0)</f>
        <v/>
      </c>
      <c r="K3" s="42" t="str">
        <f t="shared" si="0"/>
        <v/>
      </c>
      <c r="L3" s="46" t="str">
        <f>IF(OR(ISBLANK(AF3),NOT(ISNUMBER(AF3))),"",IF(AND(AF3&gt;0,D3="m",J3="U13"),
    IF(AF3&gt;Normwerte!$J$13,2,IF(AF3&gt;Normwerte!$I$13,1,0)),
IF(AND(AF3&gt;0,D3="m",J3="U14"),
     IF(AF3&gt;Normwerte!$J$12,2,IF(AF3&gt;Normwerte!$I$12,1,0)),
IF(AND(AF3&gt;0,D3="m",J3="U15"),
     IF(AF3&gt;Normwerte!$J$11,2,IF(AF3&gt;Normwerte!$I$11,1,0)),
IF(AND(AF3&gt;0,D3="m",J3="U16"),
     IF(AF3&gt;Normwerte!$J$10,2,IF(AF3&gt;Normwerte!$I$10,1,0)),
IF(AND(AF3&gt;0,D3="m",J3="U17"),
     IF(AF3&gt;Normwerte!$J$9,2,IF(AF3&gt;Normwerte!$I$9,1,0)),
IF(AND(AF3&gt;0,D3="m",J3="U18"),
     IF(AF3&gt;Normwerte!$J$8,2,IF(AF3&gt;Normwerte!$I$8,1,0)),
IF(AND(AF3&gt;0,D3="w",J3="U13"),
     IF(AF3&gt;Normwerte!$J$7,2,IF(AF3&gt;Normwerte!$I$7,1,0)),
IF(AND(AF3&gt;0,D3="w",J3="U14"),
     IF(AF3&gt;Normwerte!$J$6,2,IF(AF3&gt;Normwerte!$I$6,1,0)),
IF(AND(AF3&gt;0,D3="w",J3="U15"),
     IF(AF3&gt;Normwerte!$J$5,2,IF(AF3&gt;Normwerte!$I$5,1,0)),
IF(AND(AF3&gt;0,D3="w",J3="U16"),
     IF(AF3&gt;Normwerte!$J$4,2,IF(AF3&gt;Normwerte!$I$4,1,0)),
IF(AND(AF3&gt;0,D3="w",J3="U17"),
     IF(AF3&gt;Normwerte!$J$3,2,IF(AF3&gt;Normwerte!$I$3,1,0)),
IF(AND(AF3&gt;0,D3="w",J3="U18"),
     IF(AF3&gt;Normwerte!$J$2,2,IF(AF3&gt;Normwerte!$I$2,1,0)),"")
))))))))))))</f>
        <v/>
      </c>
      <c r="M3" s="64" t="str">
        <f>IF(AND(Table25[[#This Row],[Position '[L/AA/MB/S/D']]]="L",L3&lt;2),1,Table25[[#This Row],[Landeskader
Punkte
Anthro Berechnung]])</f>
        <v/>
      </c>
      <c r="N3" s="65" t="str">
        <f>IFERROR(IF((Table25[[#This Row],[Z-Score CMJ]]+Table25[[#This Row],[Z Score Spike]])&gt;0, (Table25[[#This Row],[Z-Score CMJ]]+Table25[[#This Row],[Z Score Spike]])/2, ""), "")</f>
        <v/>
      </c>
      <c r="O3" s="66" t="str">
        <f>IF(AND(COUNTIF(N3,"&gt;0")&gt;0,D3="m",J3="U13"),
    IF(N3&gt;Normwerte!$C$13,1,0),
IF(AND(COUNTIF(N3,"&gt;0")&gt;0,D3="m",J3="U14"),
     IF(N3&gt;Normwerte!$C$12,1,0),
IF(AND(COUNTIF(N3,"&gt;0")&gt;0,D3="m",J3="U15"),
     IF(N3&gt;Normwerte!$C$11,1,0),
IF(AND(COUNTIF(N3,"&gt;0")&gt;0,D3="m",J3="U16"),
     IF(N3&gt;Normwerte!$C$10,1,0),
IF(AND(COUNTIF(N3,"&gt;0")&gt;0,D3="m",J3="U17"),
     IF(N3&gt;Normwerte!$C$9,1,0),
IF(AND(COUNTIF(N3,"&gt;0")&gt;0,D3="m",J3="U18"),
     IF(N3&gt;Normwerte!$C$8,1,0),
IF(AND(COUNTIF(N3,"&gt;0")&gt;0,D3="w",J3="U13"),
     IF(N3&gt;Normwerte!$C$7,1,0),
IF(AND(COUNTIF(N3,"&gt;0")&gt;0,D3="w",J3="U14"),
     IF(N3&gt;Normwerte!$C$6,1,0),
IF(AND(COUNTIF(N3,"&gt;0")&gt;0,D3="w",J3="U15"),
     IF(N3&gt;Normwerte!$C$5,1,0),
IF(AND(COUNTIF(N3,"&gt;0")&gt;0,D3="w",J3="U16"),
     IF(N3&gt;Normwerte!$C$4,1,0),
IF(AND(COUNTIF(N3,"&gt;0")&gt;0,D3="w",J3="U17"),
     IF(N3&gt;Normwerte!$C$3,1,0),
IF(AND(COUNTIF(N3,"&gt;0")&gt;0,D3="w",J3="U18"),
     IF(N3&gt;Normwerte!$C$2,1,0),"")
)))))))))))</f>
        <v/>
      </c>
      <c r="P3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" s="68" t="str">
        <f>IF(AND(COUNTIF(P3,"&gt;0")&gt;0,D3="m",J3="U13"),
    IF(P3&gt;Normwerte!$F$13,1,0),
IF(AND(COUNTIF(P3,"&gt;0")&gt;0,D3="m",J3="U14"),
     IF(P3&gt;Normwerte!$F$12,1,0),
IF(AND(COUNTIF(P3,"&gt;0")&gt;0,D3="m",J3="U15"),
     IF(P3&gt;Normwerte!$F$11,1,0),
IF(AND(COUNTIF(P3,"&gt;0")&gt;0,D3="m",J3="U16"),
     IF(P3&gt;Normwerte!$F$10,1,0),
IF(AND(COUNTIF(P3,"&gt;0")&gt;0,D3="m",J3="U17"),
     IF(P3&gt;Normwerte!$F$9,1,0),
IF(AND(COUNTIF(P3,"&gt;0")&gt;0,D3="m",J3="U18"),
     IF(P3&gt;Normwerte!$F$8,1,0),
IF(AND(COUNTIF(P3,"&gt;0")&gt;0,D3="w",J3="U13"),
     IF(P3&gt;Normwerte!$F$7,1,0),
IF(AND(COUNTIF(P3,"&gt;0")&gt;0,D3="w",J3="U14"),
     IF(P3&gt;Normwerte!$F$6,1,0),
IF(AND(COUNTIF(P3,"&gt;0")&gt;0,D3="w",J3="U15"),
     IF(P3&gt;Normwerte!$F$5,1,0),
IF(AND(COUNTIF(P3,"&gt;0")&gt;0,D3="w",J3="U16"),
     IF(P3&gt;Normwerte!$F$4,1,0),
IF(AND(COUNTIF(P3,"&gt;0")&gt;0,D3="w",J3="U17"),
     IF(P3&gt;Normwerte!$F$3,1,0),
IF(AND(COUNTIF(P3,"&gt;0")&gt;0,D3="w",J3="U18"),
     IF(P3&gt;Normwerte!$F$2,1,0),"")
)))))))))))</f>
        <v/>
      </c>
      <c r="R3" s="66" t="str">
        <f>Table25[[#This Row],[Punkte
T-Test]]</f>
        <v/>
      </c>
      <c r="S3" s="69" t="str">
        <f>IF(SUMIF(Table25[[#This Row],[Landeskader
Punkte
Anthro]:[Landeskader
Punkte
T-Test]],"&gt;0")=0,
    "",
    SUM(M3,O3,Q3,R3))</f>
        <v/>
      </c>
      <c r="T3" s="101"/>
      <c r="U3" s="101"/>
      <c r="V3" s="26"/>
      <c r="W3" s="26"/>
      <c r="X3" s="26"/>
      <c r="Y3" s="24"/>
      <c r="Z3" s="24"/>
      <c r="AA3" s="24"/>
      <c r="AB3" s="26"/>
      <c r="AC3" s="26"/>
      <c r="AD3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" s="55" t="str">
        <f t="shared" ref="AE3:AE66" si="7">IF(NOT(AND(
ISNUMBER(T3),ISNUMBER(U3),ISNUMBER(X3),ISNUMBER(Y3),
ISNUMBER(V3),ISNUMBER(AA3),
OR(ISNUMBER(AB3),ISNUMBER(AC3))
)),"",IF(AND(D3="m",K3&lt;12),
-91.7954961+0.222864*T3+0.4708272*U3-0.7162004*X3+0.9228907*Y3,
IF(AND(D3="m",K3&lt;13),
-29.6894784+0.2964978*T3+0.2532671*U3+0.4073932*V3-0.6265075*X3+0.4037815*Y3,
IF(AND(D3="m",K3&lt;14),
47.0894-2.3920767*K3+0.3235263*T3+0.0868398*U3+0.2360418*V3-0.384865*AA3-0.2446085*X3+0.2981986*AC3+0.5743243*Y3,
IF(AND(D3="m",K3&lt;15),
78.5263898-4.2324298*K3+0.2144333*T3+0.1173446*U3+0.3562727*V3-0.2425132*X3+1.1628088*AC3,
IF(AND(D3="m",K3&lt;15.25),
-27.8981203+0.56251973*5.5+0.07592107*T3+0.06025171*U3+0.62099473*V3-0.22033929*X3+0.35345829*AC3+0.29275776*Y3,
IF(AND(D3="m",K3&lt;15.75),
-27.8981203+0.56251973*4.7+0.07592107*T3+0.06025171*U3+0.62099473*V3-0.22033929*X3+0.35345829*AC3+0.29275776*Y3,
IF(AND(D3="m",K3&lt;16),
-27.8981203+0.56251973*3.2+0.07592107*T3+0.06025171*U3+0.62099473*V3-0.22033929*X3+0.35345829*AC3+0.29275776*Y3,
IF(AND(D3="m",K3&lt;16.25),
66.2971357-3.76866333*K3-0.98694205*3.2+0.10219352*T3+0.76791114*V3-0.09434817*X3+0.20489152*AC3+0.08951348*Y3,
IF(AND(D3="m",K3&lt;16.75),
66.2971357-3.76866333*K3-0.98694205*2.08+0.10219352*T3+0.76791114*V3-0.09434817*X3+0.20489152*AC3+0.08951348*Y3,
IF(AND(D3="m",K3&lt;17),
66.2971357-3.76866333*K3-0.98694205*1.22+0.10219352*T3+0.76791114*V3-0.09434817*X3+0.20489152*AC3+0.08951348*Y3,
IF(AND(D3="w",K3&lt;12),
37.9498165-5.8359347*K3+0.4245988*T3+1.1139997*V3-0.2148746*AA3-0.2236998*X3,
IF(AND(D3="w",K3&lt;13),
12.4375585+0.2722669*T3+0.3360604*V3-0.3984549*AA3-0.286729*X3+0.6504791*AB3+0.5457753*Y3,
IF(AND(D3="w",K3&lt;14),
36.3315137-2.157473*K3+0.1034669*T3+0.814357*V3-0.2167308*X3+0.6436727*AB3,
IF(AND(D3="w",K3&lt;14.25),
53.9938021-2.9434008*V3-1.42002036*2.82+0.12330593*T3+0.6963576*V3+0.01732694*AA3-0.08583912*X3+0.73269874*AB3,
IF(AND(D3="w",K3&lt;14.75),
53.9938021-2.9434008*K3-1.42002036*1.86+0.12330593*T3+0.6963576*V3+0.01732694*AA3-0.08583912*X3+0.73269874*AB3,
IF(AND(D3="w",K3&lt;15),
53.9938021-2.9434008*K3-1.42002036*1.08+0.12330593*T3+0.6963576*V3+0.01732694*AA3-0.08583912*X3+0.73269874*AB3,
IF(AND(D3="w",K3&lt;15.25),
32.9454006-3.24145826*K3-3.4208321*1.08+0.0424413*T3-0.07651881*U3+0.81103782*V3-0.19001552*X3+0.55511574*AB3+0.22208694*Y3,
IF(AND(D3="w",K3&lt;16),
32.9454006-3.24145826*K3-3.4208321*0.52+0.0424413*T3-0.07651881*U3+0.81103782*V3-0.19001552*X3+0.55511574*AB3+0.22208694*Y3,
IF(AND(D3="w",K3&lt;17),
-18.4028021+2.9767656*K3+0.3723301*T3-0.3664888*U3+0.5700552*V3-0.204741*AA3-0.134577*X3-0.2219065*AB3+0.4522835*Y3,"")
)))))))))))))))))))</f>
        <v/>
      </c>
      <c r="AF3" s="75" t="str">
        <f t="shared" si="1"/>
        <v/>
      </c>
      <c r="AG3" s="74"/>
      <c r="AH3" s="52"/>
      <c r="AI3" s="24"/>
      <c r="AJ3" s="33" t="str">
        <f>IF(COUNTIF(Table25[[#This Row],[Jump &amp; Reach 
(CMJ) V1]:[Jump &amp; Reach 
(CMJ) V3]],"&gt;0")&gt;0,
     MAX(Table25[[#This Row],[Jump &amp; Reach 
(CMJ) V1]:[Jump &amp; Reach 
(CMJ) V3]]),
     "")</f>
        <v/>
      </c>
      <c r="AK3" s="34" t="str">
        <f>IF(COUNTIF(Table25[[#This Row],[Jump &amp; Reach 
(CMJ) max.]],"&gt;0")&gt;0,
     Table25[[#This Row],[Jump &amp; Reach 
(CMJ) max.]]-Table25[[#This Row],[Reichhöhe
einarmig '[cm']]],
     "")</f>
        <v/>
      </c>
      <c r="AL3" s="56" t="str">
        <f t="shared" si="2"/>
        <v/>
      </c>
      <c r="AM3" s="35" t="str">
        <f>IF(AND(COUNTIF(AL3,"&gt;0")&gt;0,D3="m",J3="U13"),
    IF(AL3&gt;Normwerte!$C$13,1,0),
IF(AND(COUNTIF(AL3,"&gt;0")&gt;0,D3="m",J3="U14"),
     IF(AL3&gt;Normwerte!$C$12,1,0),
IF(AND(COUNTIF(AL3,"&gt;0")&gt;0,D3="m",J3="U15"),
     IF(AL3&gt;Normwerte!$C$11,1,0),
IF(AND(COUNTIF(AL3,"&gt;0")&gt;0,D3="m",J3="U16"),
     IF(AL3&gt;Normwerte!$C$10,1,0),
IF(AND(COUNTIF(AL3,"&gt;0")&gt;0,D3="m",J3="U17"),
     IF(AL3&gt;Normwerte!$C$9,1,0),
IF(AND(COUNTIF(AL3,"&gt;0")&gt;0,D3="m",J3="U18"),
     IF(AL3&gt;Normwerte!$C$8,1,0),
IF(AND(COUNTIF(AL3,"&gt;0")&gt;0,D3="w",J3="U13"),
     IF(AL3&gt;Normwerte!$C$7,1,0),
IF(AND(COUNTIF(AL3,"&gt;0")&gt;0,D3="w",J3="U14"),
     IF(AL3&gt;Normwerte!$C$6,1,0),
IF(AND(COUNTIF(AL3,"&gt;0")&gt;0,D3="w",J3="U15"),
     IF(AL3&gt;Normwerte!$C$5,1,0),
IF(AND(COUNTIF(AL3,"&gt;0")&gt;0,D3="w",J3="U16"),
     IF(AL3&gt;Normwerte!$C$4,1,0),
IF(AND(COUNTIF(AL3,"&gt;0")&gt;0,D3="w",J3="U17"),
     IF(AL3&gt;Normwerte!$C$3,1,0),
IF(AND(COUNTIF(AL3,"&gt;0")&gt;0,D3="w",J3="U18"),
     IF(AL3&gt;Normwerte!$C$2,1,0),"")
)))))))))))</f>
        <v/>
      </c>
      <c r="AN3" s="6"/>
      <c r="AO3" s="6"/>
      <c r="AP3" s="6"/>
      <c r="AQ3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3" s="35" t="str">
        <f>IF(COUNTIF(Table25[[#This Row],[Jump &amp; Reach 
(Spike) max.]],"&gt;0")&gt;0,
     Table25[[#This Row],[Jump &amp; Reach 
(Spike) max.]]-Table25[[#This Row],[Reichhöhe
einarmig '[cm']]],
     "")</f>
        <v/>
      </c>
      <c r="AS3" s="56" t="str">
        <f t="shared" si="3"/>
        <v/>
      </c>
      <c r="AT3" s="35" t="str">
        <f>IF(AND(COUNTIF(AS3,"&gt;0")&gt;0,D3="m",J3="U13"),
    IF(AS3&gt;Normwerte!$D$13,1,0),
IF(AND(COUNTIF(AS3,"&gt;0")&gt;0,D3="m",J3="U14"),
     IF(AS3&gt;Normwerte!$D$12,1,0),
IF(AND(COUNTIF(AS3,"&gt;0")&gt;0,D3="m",J3="U15"),
     IF(AS3&gt;Normwerte!$D$11,1,0),
IF(AND(COUNTIF(AS3,"&gt;0")&gt;0,D3="m",J3="U16"),
     IF(AS3&gt;Normwerte!$D$10,1,0),
IF(AND(COUNTIF(AS3,"&gt;0")&gt;0,D3="m",J3="U17"),
     IF(AS3&gt;Normwerte!$D$9,1,0),
IF(AND(COUNTIF(AS3,"&gt;0")&gt;0,D3="m",J3="U18"),
     IF(AS3&gt;Normwerte!$D$8,1,0),
IF(AND(COUNTIF(AS3,"&gt;0")&gt;0,D3="w",J3="U13"),
     IF(AS3&gt;Normwerte!$D$7,1,0),
IF(AND(COUNTIF(AS3,"&gt;0")&gt;0,D3="w",J3="U14"),
     IF(AS3&gt;Normwerte!$D$6,1,0),
IF(AND(COUNTIF(AS3,"&gt;0")&gt;0,D3="w",J3="U15"),
     IF(AS3&gt;Normwerte!$D$5,1,0),
IF(AND(COUNTIF(AS3,"&gt;0")&gt;0,D3="w",J3="U16"),
     IF(AS3&gt;Normwerte!$D$4,1,0),
IF(AND(COUNTIF(AS3,"&gt;0")&gt;0,D3="w",J3="U17"),
     IF(AS3&gt;Normwerte!$D$3,1,0),
IF(AND(COUNTIF(AS3,"&gt;0")&gt;0,D3="w",J3="U18"),
     IF(AS3&gt;Normwerte!$D$2,1,0),"")
)))))))))))</f>
        <v/>
      </c>
      <c r="AU3" s="6"/>
      <c r="AV3" s="6"/>
      <c r="AW3" s="6"/>
      <c r="AX3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" s="56" t="str">
        <f t="shared" si="4"/>
        <v/>
      </c>
      <c r="AZ3" s="35" t="str">
        <f>IF(AND(COUNTIF(AY3,"&gt;0")&gt;0,D3="m",J3="U13"),
    IF(AY3&gt;Normwerte!$E$13,1,0),
IF(AND(COUNTIF(AY3,"&gt;0")&gt;0,D3="m",J3="U14"),
     IF(AY3&gt;Normwerte!$E$12,1,0),
IF(AND(COUNTIF(AY3,"&gt;0")&gt;0,D3="m",J3="U15"),
     IF(AY3&gt;Normwerte!$E$11,1,0),
IF(AND(COUNTIF(AY3,"&gt;0")&gt;0,D3="m",J3="U16"),
     IF(AY3&gt;Normwerte!$E$10,1,0),
IF(AND(COUNTIF(AY3,"&gt;0")&gt;0,D3="m",J3="U17"),
     IF(AY3&gt;Normwerte!$E$9,1,0),
IF(AND(COUNTIF(AY3,"&gt;0")&gt;0,D3="m",J3="U18"),
     IF(AY3&gt;Normwerte!$E$8,1,0),
IF(AND(COUNTIF(AY3,"&gt;0")&gt;0,D3="w",J3="U13"),
     IF(AY3&gt;Normwerte!$E$7,1,0),
IF(AND(COUNTIF(AY3,"&gt;0")&gt;0,D3="w",J3="U14"),
     IF(AY3&gt;Normwerte!$E$6,1,0),
IF(AND(COUNTIF(AY3,"&gt;0")&gt;0,D3="w",J3="U15"),
     IF(AY3&gt;Normwerte!$E$5,1,0),
IF(AND(COUNTIF(AY3,"&gt;0")&gt;0,D3="w",J3="U16"),
     IF(AY3&gt;Normwerte!$E$4,1,0),
IF(AND(COUNTIF(AY3,"&gt;0")&gt;0,D3="w",J3="U17"),
     IF(AY3&gt;Normwerte!$E$3,1,0),
IF(AND(COUNTIF(AY3,"&gt;0")&gt;0,D3="w",J3="U18"),
     IF(AY3&gt;Normwerte!$E$2,1,0),"")
)))))))))))</f>
        <v/>
      </c>
      <c r="BA3" s="6"/>
      <c r="BB3" s="6"/>
      <c r="BC3" s="6"/>
      <c r="BD3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" s="56" t="str">
        <f t="shared" ref="BE3:BE65" si="8">IF(ISNUMBER(BD3),
IF(D3="m",100+(10*((BD3-803.92)/119.18)),
IF(D3="w",100+(10*((BD3-761.62)/112.19)),"")),"")</f>
        <v/>
      </c>
      <c r="BF3" s="35" t="str">
        <f>IF(AND(COUNTIF(BE3,"&gt;0")&gt;0,D3="m",J3="U13"),
    IF(BE3&gt;Normwerte!$F$13,1,0),
IF(AND(COUNTIF(BE3,"&gt;0")&gt;0,D3="m",J3="U14"),
     IF(BE3&gt;Normwerte!$F$12,1,0),
IF(AND(COUNTIF(BE3,"&gt;0")&gt;0,D3="m",J3="U15"),
     IF(BE3&gt;Normwerte!$F$11,1,0),
IF(AND(COUNTIF(BE3,"&gt;0")&gt;0,D3="m",J3="U16"),
     IF(BE3&gt;Normwerte!$F$10,1,0),
IF(AND(COUNTIF(BE3,"&gt;0")&gt;0,D3="m",J3="U17"),
     IF(BE3&gt;Normwerte!$F$9,1,0),
IF(AND(COUNTIF(BE3,"&gt;0")&gt;0,D3="m",J3="U18"),
     IF(BE3&gt;Normwerte!$F$8,1,0),
IF(AND(COUNTIF(BE3,"&gt;0")&gt;0,D3="w",J3="U13"),
     IF(BE3&gt;Normwerte!$F$7,1,0),
IF(AND(COUNTIF(BE3,"&gt;0")&gt;0,D3="w",J3="U14"),
     IF(BE3&gt;Normwerte!$F$6,1,0),
IF(AND(COUNTIF(BE3,"&gt;0")&gt;0,D3="w",J3="U15"),
     IF(BE3&gt;Normwerte!$F$5,1,0),
IF(AND(COUNTIF(BE3,"&gt;0")&gt;0,D3="w",J3="U16"),
     IF(BE3&gt;Normwerte!$F$4,1,0),
IF(AND(COUNTIF(BE3,"&gt;0")&gt;0,D3="w",J3="U17"),
     IF(BE3&gt;Normwerte!$F$3,1,0),
IF(AND(COUNTIF(BE3,"&gt;0")&gt;0,D3="w",J3="U18"),
     IF(BE3&gt;Normwerte!$F$2,1,0),"")
)))))))))))</f>
        <v/>
      </c>
      <c r="BG3" s="6"/>
      <c r="BH3" s="6"/>
      <c r="BI3" s="6"/>
      <c r="BJ3" s="39" t="str">
        <f>IF(COUNTIF(Table25[[#This Row],[Schlagballwurf V1
'[km/h']]:[Schlagballwurf V3
'[km/h']]],"&gt;0")&gt;0,
     MAX(Table25[[#This Row],[Schlagballwurf V1
'[km/h']]:[Schlagballwurf V3
'[km/h']]]),
     "")</f>
        <v/>
      </c>
      <c r="BK3" s="56" t="str">
        <f t="shared" si="5"/>
        <v/>
      </c>
      <c r="BL3" s="35" t="str">
        <f>IF(AND(COUNTIF(BK3,"&gt;0")&gt;0,D3="m",J3="U13"),
     IF(BK3&gt;Normwerte!$G$13,1,0),
IF(AND(COUNTIF(BK3,"&gt;0")&gt;0,D3="m",J3="U14"),
     IF(BK3&gt;Normwerte!$G$12,1,0),
IF(AND(COUNTIF(BK3,"&gt;0")&gt;0,D3="m",J3="U15"),
     IF(BK3&gt;Normwerte!$G$11,1,0),
IF(AND(COUNTIF(BK3,"&gt;0")&gt;0,D3="m",J3="U16"),
     IF(BK3&gt;Normwerte!$G$10,1,0),
IF(AND(COUNTIF(BK3,"&gt;0")&gt;0,D3="m",J3="U17"),
     IF(BK3&gt;Normwerte!$G$9,1,0),
IF(AND(COUNTIF(BK3,"&gt;0")&gt;0,D3="m",J3="U18"),
     IF(BK3&gt;Normwerte!$G$8,1,0),
IF(AND(COUNTIF(BK3,"&gt;0")&gt;0,D3="w",J3="U13"),
     IF(BK3&gt;Normwerte!$G$7,1,0),
IF(AND(COUNTIF(BK3,"&gt;0")&gt;0,D3="w",J3="U14"),
     IF(BK3&gt;Normwerte!$G$6,1,0),
IF(AND(COUNTIF(BK3,"&gt;0")&gt;0,D3="w",J3="U15"),
     IF(BK3&gt;Normwerte!$G$5,1,0),
IF(AND(COUNTIF(BK3,"&gt;0")&gt;0,D3="w",J3="U16"),
     IF(BK3&gt;Normwerte!$G$4,1,0),
IF(AND(COUNTIF(BK3,"&gt;0")&gt;0,D3="w",J3="U17"),
     IF(BK3&gt;Normwerte!$G$3,1,0),
IF(AND(COUNTIF(BK3,"&gt;0")&gt;0,D3="w",J3="U18"),
     IF(BK3&gt;Normwerte!$G$2,1,0),"")
)))))))))))</f>
        <v/>
      </c>
      <c r="BM3" s="6"/>
      <c r="BN3" s="6"/>
      <c r="BO3" s="6"/>
      <c r="BP3" s="6"/>
      <c r="BQ3" s="39" t="str">
        <f>IF(COUNTIF(Table25[[#This Row],[T-Test links
V1
'[s']]:[T-Test links
V2
'[s']]],"&gt;0")&gt;0,
     MIN(Table25[[#This Row],[T-Test links
V1
'[s']]:[T-Test links
V2
'[s']]]),
     "")</f>
        <v/>
      </c>
      <c r="BR3" s="39" t="str">
        <f>IF(COUNTIF(Table25[[#This Row],[T-Test rechts 
V1
'[s']]:[T-Test rechts
V2
'[s']]],"&gt;0")&gt;0,
     MIN(Table25[[#This Row],[T-Test rechts 
V1
'[s']]:[T-Test rechts
V2
'[s']]]),
     "")</f>
        <v/>
      </c>
      <c r="BS3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" s="56" t="str">
        <f t="shared" si="6"/>
        <v/>
      </c>
      <c r="BU3" s="35" t="str">
        <f>IF(AND(COUNTIF(BT3,"&gt;0")&gt;0,D3="m",J3="U13"),
     IF(BT3&gt;Normwerte!$H$13,1,0),
IF(AND(COUNTIF(BT3,"&gt;0")&gt;0,D3="m",J3="U14"),
     IF(BT3&gt;Normwerte!$H$12,1,0),
IF(AND(COUNTIF(BT3,"&gt;0")&gt;0,D3="m",J3="U15"),
     IF(BT3&gt;Normwerte!$H$11,1,0),
IF(AND(COUNTIF(BT3,"&gt;0")&gt;0,D3="m",J3="U16"),
     IF(BT3&gt;Normwerte!$H$10,1,0),
IF(AND(COUNTIF(BT3,"&gt;0")&gt;0,D3="m",J3="U17"),
     IF(BT3&gt;Normwerte!$H$9,1,0),
IF(AND(COUNTIF(BT3,"&gt;0")&gt;0,D3="m",J3="U18"),
     IF(BT3&gt;Normwerte!$H$8,1,0),
IF(AND(COUNTIF(BT3,"&gt;0")&gt;0,D3="w",J3="U13"),
     IF(BT3&gt;Normwerte!$H$7,1,0),
IF(AND(COUNTIF(BT3,"&gt;0")&gt;0,D3="w",J3="U14"),
     IF(BT3&gt;Normwerte!$H$6,1,0),
IF(AND(COUNTIF(BT3,"&gt;0")&gt;0,D3="w",J3="U15"),
     IF(BT3&gt;Normwerte!$H$5,1,0),
IF(AND(COUNTIF(BT3,"&gt;0")&gt;0,D3="w",J3="U16"),
     IF(BT3&gt;Normwerte!$H$4,1,0),
IF(AND(COUNTIF(BT3,"&gt;0")&gt;0,D3="w",J3="U17"),
     IF(BT3&gt;Normwerte!$H$3,1,0),
IF(AND(COUNTIF(BT3,"&gt;0")&gt;0,D3="w",J3="U18"),
     IF(BT3&gt;Normwerte!$H$2,1,0),"")
)))))))))))</f>
        <v/>
      </c>
    </row>
    <row r="4" spans="1:73" x14ac:dyDescent="0.45">
      <c r="B4" s="91"/>
      <c r="C4" s="91"/>
      <c r="D4" s="43"/>
      <c r="E4" s="92"/>
      <c r="F4" s="53"/>
      <c r="G4" s="5"/>
      <c r="H4" s="94"/>
      <c r="I4" s="12" t="str">
        <f>IF(ISBLANK(Table25[[#This Row],[Geb.Datum
'[TT.MM.JJJJ']]]),"",
     YEAR(Table25[[#This Row],[Geb.Datum
'[TT.MM.JJJJ']]]))</f>
        <v/>
      </c>
      <c r="J4" s="30" t="str">
        <f>_xlfn.XLOOKUP(Table25[[#This Row],[Geburtsjahr]],Altersklasse!$B$2:$B$7,Altersklasse!$A$2:$A$7,"",0)</f>
        <v/>
      </c>
      <c r="K4" s="42" t="str">
        <f t="shared" si="0"/>
        <v/>
      </c>
      <c r="L4" s="46" t="str">
        <f>IF(OR(ISBLANK(AF4),NOT(ISNUMBER(AF4))),"",IF(AND(AF4&gt;0,D4="m",J4="U13"),
    IF(AF4&gt;Normwerte!$J$13,2,IF(AF4&gt;Normwerte!$I$13,1,0)),
IF(AND(AF4&gt;0,D4="m",J4="U14"),
     IF(AF4&gt;Normwerte!$J$12,2,IF(AF4&gt;Normwerte!$I$12,1,0)),
IF(AND(AF4&gt;0,D4="m",J4="U15"),
     IF(AF4&gt;Normwerte!$J$11,2,IF(AF4&gt;Normwerte!$I$11,1,0)),
IF(AND(AF4&gt;0,D4="m",J4="U16"),
     IF(AF4&gt;Normwerte!$J$10,2,IF(AF4&gt;Normwerte!$I$10,1,0)),
IF(AND(AF4&gt;0,D4="m",J4="U17"),
     IF(AF4&gt;Normwerte!$J$9,2,IF(AF4&gt;Normwerte!$I$9,1,0)),
IF(AND(AF4&gt;0,D4="m",J4="U18"),
     IF(AF4&gt;Normwerte!$J$8,2,IF(AF4&gt;Normwerte!$I$8,1,0)),
IF(AND(AF4&gt;0,D4="w",J4="U13"),
     IF(AF4&gt;Normwerte!$J$7,2,IF(AF4&gt;Normwerte!$I$7,1,0)),
IF(AND(AF4&gt;0,D4="w",J4="U14"),
     IF(AF4&gt;Normwerte!$J$6,2,IF(AF4&gt;Normwerte!$I$6,1,0)),
IF(AND(AF4&gt;0,D4="w",J4="U15"),
     IF(AF4&gt;Normwerte!$J$5,2,IF(AF4&gt;Normwerte!$I$5,1,0)),
IF(AND(AF4&gt;0,D4="w",J4="U16"),
     IF(AF4&gt;Normwerte!$J$4,2,IF(AF4&gt;Normwerte!$I$4,1,0)),
IF(AND(AF4&gt;0,D4="w",J4="U17"),
     IF(AF4&gt;Normwerte!$J$3,2,IF(AF4&gt;Normwerte!$I$3,1,0)),
IF(AND(AF4&gt;0,D4="w",J4="U18"),
     IF(AF4&gt;Normwerte!$J$2,2,IF(AF4&gt;Normwerte!$I$2,1,0)),"")
))))))))))))</f>
        <v/>
      </c>
      <c r="M4" s="64" t="str">
        <f>IF(AND(Table25[[#This Row],[Position '[L/AA/MB/S/D']]]="L",L4&lt;2),1,Table25[[#This Row],[Landeskader
Punkte
Anthro Berechnung]])</f>
        <v/>
      </c>
      <c r="N4" s="65" t="str">
        <f>IFERROR(IF((Table25[[#This Row],[Z-Score CMJ]]+Table25[[#This Row],[Z Score Spike]])&gt;0, (Table25[[#This Row],[Z-Score CMJ]]+Table25[[#This Row],[Z Score Spike]])/2, ""), "")</f>
        <v/>
      </c>
      <c r="O4" s="66" t="str">
        <f>IF(AND(COUNTIF(N4,"&gt;0")&gt;0,D4="m",J4="U13"),
    IF(N4&gt;Normwerte!$C$13,1,0),
IF(AND(COUNTIF(N4,"&gt;0")&gt;0,D4="m",J4="U14"),
     IF(N4&gt;Normwerte!$C$12,1,0),
IF(AND(COUNTIF(N4,"&gt;0")&gt;0,D4="m",J4="U15"),
     IF(N4&gt;Normwerte!$C$11,1,0),
IF(AND(COUNTIF(N4,"&gt;0")&gt;0,D4="m",J4="U16"),
     IF(N4&gt;Normwerte!$C$10,1,0),
IF(AND(COUNTIF(N4,"&gt;0")&gt;0,D4="m",J4="U17"),
     IF(N4&gt;Normwerte!$C$9,1,0),
IF(AND(COUNTIF(N4,"&gt;0")&gt;0,D4="m",J4="U18"),
     IF(N4&gt;Normwerte!$C$8,1,0),
IF(AND(COUNTIF(N4,"&gt;0")&gt;0,D4="w",J4="U13"),
     IF(N4&gt;Normwerte!$C$7,1,0),
IF(AND(COUNTIF(N4,"&gt;0")&gt;0,D4="w",J4="U14"),
     IF(N4&gt;Normwerte!$C$6,1,0),
IF(AND(COUNTIF(N4,"&gt;0")&gt;0,D4="w",J4="U15"),
     IF(N4&gt;Normwerte!$C$5,1,0),
IF(AND(COUNTIF(N4,"&gt;0")&gt;0,D4="w",J4="U16"),
     IF(N4&gt;Normwerte!$C$4,1,0),
IF(AND(COUNTIF(N4,"&gt;0")&gt;0,D4="w",J4="U17"),
     IF(N4&gt;Normwerte!$C$3,1,0),
IF(AND(COUNTIF(N4,"&gt;0")&gt;0,D4="w",J4="U18"),
     IF(N4&gt;Normwerte!$C$2,1,0),"")
)))))))))))</f>
        <v/>
      </c>
      <c r="P4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" s="68" t="str">
        <f>IF(AND(COUNTIF(P4,"&gt;0")&gt;0,D4="m",J4="U13"),
    IF(P4&gt;Normwerte!$F$13,1,0),
IF(AND(COUNTIF(P4,"&gt;0")&gt;0,D4="m",J4="U14"),
     IF(P4&gt;Normwerte!$F$12,1,0),
IF(AND(COUNTIF(P4,"&gt;0")&gt;0,D4="m",J4="U15"),
     IF(P4&gt;Normwerte!$F$11,1,0),
IF(AND(COUNTIF(P4,"&gt;0")&gt;0,D4="m",J4="U16"),
     IF(P4&gt;Normwerte!$F$10,1,0),
IF(AND(COUNTIF(P4,"&gt;0")&gt;0,D4="m",J4="U17"),
     IF(P4&gt;Normwerte!$F$9,1,0),
IF(AND(COUNTIF(P4,"&gt;0")&gt;0,D4="m",J4="U18"),
     IF(P4&gt;Normwerte!$F$8,1,0),
IF(AND(COUNTIF(P4,"&gt;0")&gt;0,D4="w",J4="U13"),
     IF(P4&gt;Normwerte!$F$7,1,0),
IF(AND(COUNTIF(P4,"&gt;0")&gt;0,D4="w",J4="U14"),
     IF(P4&gt;Normwerte!$F$6,1,0),
IF(AND(COUNTIF(P4,"&gt;0")&gt;0,D4="w",J4="U15"),
     IF(P4&gt;Normwerte!$F$5,1,0),
IF(AND(COUNTIF(P4,"&gt;0")&gt;0,D4="w",J4="U16"),
     IF(P4&gt;Normwerte!$F$4,1,0),
IF(AND(COUNTIF(P4,"&gt;0")&gt;0,D4="w",J4="U17"),
     IF(P4&gt;Normwerte!$F$3,1,0),
IF(AND(COUNTIF(P4,"&gt;0")&gt;0,D4="w",J4="U18"),
     IF(P4&gt;Normwerte!$F$2,1,0),"")
)))))))))))</f>
        <v/>
      </c>
      <c r="R4" s="66" t="str">
        <f>Table25[[#This Row],[Punkte
T-Test]]</f>
        <v/>
      </c>
      <c r="S4" s="69" t="str">
        <f>IF(SUMIF(Table25[[#This Row],[Landeskader
Punkte
Anthro]:[Landeskader
Punkte
T-Test]],"&gt;0")=0,
    "",
    SUM(M4,O4,Q4,R4))</f>
        <v/>
      </c>
      <c r="T4" s="101"/>
      <c r="U4" s="101"/>
      <c r="V4" s="26"/>
      <c r="W4" s="26"/>
      <c r="X4" s="26"/>
      <c r="Y4" s="24"/>
      <c r="Z4" s="24"/>
      <c r="AA4" s="24"/>
      <c r="AB4" s="26"/>
      <c r="AC4" s="26"/>
      <c r="AD4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" s="55" t="str">
        <f t="shared" si="7"/>
        <v/>
      </c>
      <c r="AF4" s="75" t="str">
        <f t="shared" si="1"/>
        <v/>
      </c>
      <c r="AG4" s="74"/>
      <c r="AH4" s="52"/>
      <c r="AI4" s="24"/>
      <c r="AJ4" s="33" t="str">
        <f>IF(COUNTIF(Table25[[#This Row],[Jump &amp; Reach 
(CMJ) V1]:[Jump &amp; Reach 
(CMJ) V3]],"&gt;0")&gt;0,
     MAX(Table25[[#This Row],[Jump &amp; Reach 
(CMJ) V1]:[Jump &amp; Reach 
(CMJ) V3]]),
     "")</f>
        <v/>
      </c>
      <c r="AK4" s="34" t="str">
        <f>IF(COUNTIF(Table25[[#This Row],[Jump &amp; Reach 
(CMJ) max.]],"&gt;0")&gt;0,
     Table25[[#This Row],[Jump &amp; Reach 
(CMJ) max.]]-Table25[[#This Row],[Reichhöhe
einarmig '[cm']]],
     "")</f>
        <v/>
      </c>
      <c r="AL4" s="56" t="str">
        <f t="shared" si="2"/>
        <v/>
      </c>
      <c r="AM4" s="35" t="str">
        <f>IF(AND(COUNTIF(AL4,"&gt;0")&gt;0,D4="m",J4="U13"),
    IF(AL4&gt;Normwerte!$C$13,1,0),
IF(AND(COUNTIF(AL4,"&gt;0")&gt;0,D4="m",J4="U14"),
     IF(AL4&gt;Normwerte!$C$12,1,0),
IF(AND(COUNTIF(AL4,"&gt;0")&gt;0,D4="m",J4="U15"),
     IF(AL4&gt;Normwerte!$C$11,1,0),
IF(AND(COUNTIF(AL4,"&gt;0")&gt;0,D4="m",J4="U16"),
     IF(AL4&gt;Normwerte!$C$10,1,0),
IF(AND(COUNTIF(AL4,"&gt;0")&gt;0,D4="m",J4="U17"),
     IF(AL4&gt;Normwerte!$C$9,1,0),
IF(AND(COUNTIF(AL4,"&gt;0")&gt;0,D4="m",J4="U18"),
     IF(AL4&gt;Normwerte!$C$8,1,0),
IF(AND(COUNTIF(AL4,"&gt;0")&gt;0,D4="w",J4="U13"),
     IF(AL4&gt;Normwerte!$C$7,1,0),
IF(AND(COUNTIF(AL4,"&gt;0")&gt;0,D4="w",J4="U14"),
     IF(AL4&gt;Normwerte!$C$6,1,0),
IF(AND(COUNTIF(AL4,"&gt;0")&gt;0,D4="w",J4="U15"),
     IF(AL4&gt;Normwerte!$C$5,1,0),
IF(AND(COUNTIF(AL4,"&gt;0")&gt;0,D4="w",J4="U16"),
     IF(AL4&gt;Normwerte!$C$4,1,0),
IF(AND(COUNTIF(AL4,"&gt;0")&gt;0,D4="w",J4="U17"),
     IF(AL4&gt;Normwerte!$C$3,1,0),
IF(AND(COUNTIF(AL4,"&gt;0")&gt;0,D4="w",J4="U18"),
     IF(AL4&gt;Normwerte!$C$2,1,0),"")
)))))))))))</f>
        <v/>
      </c>
      <c r="AN4" s="6"/>
      <c r="AO4" s="6"/>
      <c r="AP4" s="6"/>
      <c r="AQ4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4" s="35" t="str">
        <f>IF(COUNTIF(Table25[[#This Row],[Jump &amp; Reach 
(Spike) max.]],"&gt;0")&gt;0,
     Table25[[#This Row],[Jump &amp; Reach 
(Spike) max.]]-Table25[[#This Row],[Reichhöhe
einarmig '[cm']]],
     "")</f>
        <v/>
      </c>
      <c r="AS4" s="56" t="str">
        <f t="shared" si="3"/>
        <v/>
      </c>
      <c r="AT4" s="35" t="str">
        <f>IF(AND(COUNTIF(AS4,"&gt;0")&gt;0,D4="m",J4="U13"),
    IF(AS4&gt;Normwerte!$D$13,1,0),
IF(AND(COUNTIF(AS4,"&gt;0")&gt;0,D4="m",J4="U14"),
     IF(AS4&gt;Normwerte!$D$12,1,0),
IF(AND(COUNTIF(AS4,"&gt;0")&gt;0,D4="m",J4="U15"),
     IF(AS4&gt;Normwerte!$D$11,1,0),
IF(AND(COUNTIF(AS4,"&gt;0")&gt;0,D4="m",J4="U16"),
     IF(AS4&gt;Normwerte!$D$10,1,0),
IF(AND(COUNTIF(AS4,"&gt;0")&gt;0,D4="m",J4="U17"),
     IF(AS4&gt;Normwerte!$D$9,1,0),
IF(AND(COUNTIF(AS4,"&gt;0")&gt;0,D4="m",J4="U18"),
     IF(AS4&gt;Normwerte!$D$8,1,0),
IF(AND(COUNTIF(AS4,"&gt;0")&gt;0,D4="w",J4="U13"),
     IF(AS4&gt;Normwerte!$D$7,1,0),
IF(AND(COUNTIF(AS4,"&gt;0")&gt;0,D4="w",J4="U14"),
     IF(AS4&gt;Normwerte!$D$6,1,0),
IF(AND(COUNTIF(AS4,"&gt;0")&gt;0,D4="w",J4="U15"),
     IF(AS4&gt;Normwerte!$D$5,1,0),
IF(AND(COUNTIF(AS4,"&gt;0")&gt;0,D4="w",J4="U16"),
     IF(AS4&gt;Normwerte!$D$4,1,0),
IF(AND(COUNTIF(AS4,"&gt;0")&gt;0,D4="w",J4="U17"),
     IF(AS4&gt;Normwerte!$D$3,1,0),
IF(AND(COUNTIF(AS4,"&gt;0")&gt;0,D4="w",J4="U18"),
     IF(AS4&gt;Normwerte!$D$2,1,0),"")
)))))))))))</f>
        <v/>
      </c>
      <c r="AU4" s="6"/>
      <c r="AV4" s="6"/>
      <c r="AW4" s="6"/>
      <c r="AX4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" s="56" t="str">
        <f t="shared" si="4"/>
        <v/>
      </c>
      <c r="AZ4" s="35" t="str">
        <f>IF(AND(COUNTIF(AY4,"&gt;0")&gt;0,D4="m",J4="U13"),
    IF(AY4&gt;Normwerte!$E$13,1,0),
IF(AND(COUNTIF(AY4,"&gt;0")&gt;0,D4="m",J4="U14"),
     IF(AY4&gt;Normwerte!$E$12,1,0),
IF(AND(COUNTIF(AY4,"&gt;0")&gt;0,D4="m",J4="U15"),
     IF(AY4&gt;Normwerte!$E$11,1,0),
IF(AND(COUNTIF(AY4,"&gt;0")&gt;0,D4="m",J4="U16"),
     IF(AY4&gt;Normwerte!$E$10,1,0),
IF(AND(COUNTIF(AY4,"&gt;0")&gt;0,D4="m",J4="U17"),
     IF(AY4&gt;Normwerte!$E$9,1,0),
IF(AND(COUNTIF(AY4,"&gt;0")&gt;0,D4="m",J4="U18"),
     IF(AY4&gt;Normwerte!$E$8,1,0),
IF(AND(COUNTIF(AY4,"&gt;0")&gt;0,D4="w",J4="U13"),
     IF(AY4&gt;Normwerte!$E$7,1,0),
IF(AND(COUNTIF(AY4,"&gt;0")&gt;0,D4="w",J4="U14"),
     IF(AY4&gt;Normwerte!$E$6,1,0),
IF(AND(COUNTIF(AY4,"&gt;0")&gt;0,D4="w",J4="U15"),
     IF(AY4&gt;Normwerte!$E$5,1,0),
IF(AND(COUNTIF(AY4,"&gt;0")&gt;0,D4="w",J4="U16"),
     IF(AY4&gt;Normwerte!$E$4,1,0),
IF(AND(COUNTIF(AY4,"&gt;0")&gt;0,D4="w",J4="U17"),
     IF(AY4&gt;Normwerte!$E$3,1,0),
IF(AND(COUNTIF(AY4,"&gt;0")&gt;0,D4="w",J4="U18"),
     IF(AY4&gt;Normwerte!$E$2,1,0),"")
)))))))))))</f>
        <v/>
      </c>
      <c r="BA4" s="6"/>
      <c r="BB4" s="6"/>
      <c r="BC4" s="6"/>
      <c r="BD4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" s="56" t="str">
        <f t="shared" si="8"/>
        <v/>
      </c>
      <c r="BF4" s="35" t="str">
        <f>IF(AND(COUNTIF(BE4,"&gt;0")&gt;0,D4="m",J4="U13"),
    IF(BE4&gt;Normwerte!$F$13,1,0),
IF(AND(COUNTIF(BE4,"&gt;0")&gt;0,D4="m",J4="U14"),
     IF(BE4&gt;Normwerte!$F$12,1,0),
IF(AND(COUNTIF(BE4,"&gt;0")&gt;0,D4="m",J4="U15"),
     IF(BE4&gt;Normwerte!$F$11,1,0),
IF(AND(COUNTIF(BE4,"&gt;0")&gt;0,D4="m",J4="U16"),
     IF(BE4&gt;Normwerte!$F$10,1,0),
IF(AND(COUNTIF(BE4,"&gt;0")&gt;0,D4="m",J4="U17"),
     IF(BE4&gt;Normwerte!$F$9,1,0),
IF(AND(COUNTIF(BE4,"&gt;0")&gt;0,D4="m",J4="U18"),
     IF(BE4&gt;Normwerte!$F$8,1,0),
IF(AND(COUNTIF(BE4,"&gt;0")&gt;0,D4="w",J4="U13"),
     IF(BE4&gt;Normwerte!$F$7,1,0),
IF(AND(COUNTIF(BE4,"&gt;0")&gt;0,D4="w",J4="U14"),
     IF(BE4&gt;Normwerte!$F$6,1,0),
IF(AND(COUNTIF(BE4,"&gt;0")&gt;0,D4="w",J4="U15"),
     IF(BE4&gt;Normwerte!$F$5,1,0),
IF(AND(COUNTIF(BE4,"&gt;0")&gt;0,D4="w",J4="U16"),
     IF(BE4&gt;Normwerte!$F$4,1,0),
IF(AND(COUNTIF(BE4,"&gt;0")&gt;0,D4="w",J4="U17"),
     IF(BE4&gt;Normwerte!$F$3,1,0),
IF(AND(COUNTIF(BE4,"&gt;0")&gt;0,D4="w",J4="U18"),
     IF(BE4&gt;Normwerte!$F$2,1,0),"")
)))))))))))</f>
        <v/>
      </c>
      <c r="BG4" s="6"/>
      <c r="BH4" s="6"/>
      <c r="BI4" s="6"/>
      <c r="BJ4" s="39" t="str">
        <f>IF(COUNTIF(Table25[[#This Row],[Schlagballwurf V1
'[km/h']]:[Schlagballwurf V3
'[km/h']]],"&gt;0")&gt;0,
     MAX(Table25[[#This Row],[Schlagballwurf V1
'[km/h']]:[Schlagballwurf V3
'[km/h']]]),
     "")</f>
        <v/>
      </c>
      <c r="BK4" s="56" t="str">
        <f t="shared" si="5"/>
        <v/>
      </c>
      <c r="BL4" s="35" t="str">
        <f>IF(AND(COUNTIF(BK4,"&gt;0")&gt;0,D4="m",J4="U13"),
     IF(BK4&gt;Normwerte!$G$13,1,0),
IF(AND(COUNTIF(BK4,"&gt;0")&gt;0,D4="m",J4="U14"),
     IF(BK4&gt;Normwerte!$G$12,1,0),
IF(AND(COUNTIF(BK4,"&gt;0")&gt;0,D4="m",J4="U15"),
     IF(BK4&gt;Normwerte!$G$11,1,0),
IF(AND(COUNTIF(BK4,"&gt;0")&gt;0,D4="m",J4="U16"),
     IF(BK4&gt;Normwerte!$G$10,1,0),
IF(AND(COUNTIF(BK4,"&gt;0")&gt;0,D4="m",J4="U17"),
     IF(BK4&gt;Normwerte!$G$9,1,0),
IF(AND(COUNTIF(BK4,"&gt;0")&gt;0,D4="m",J4="U18"),
     IF(BK4&gt;Normwerte!$G$8,1,0),
IF(AND(COUNTIF(BK4,"&gt;0")&gt;0,D4="w",J4="U13"),
     IF(BK4&gt;Normwerte!$G$7,1,0),
IF(AND(COUNTIF(BK4,"&gt;0")&gt;0,D4="w",J4="U14"),
     IF(BK4&gt;Normwerte!$G$6,1,0),
IF(AND(COUNTIF(BK4,"&gt;0")&gt;0,D4="w",J4="U15"),
     IF(BK4&gt;Normwerte!$G$5,1,0),
IF(AND(COUNTIF(BK4,"&gt;0")&gt;0,D4="w",J4="U16"),
     IF(BK4&gt;Normwerte!$G$4,1,0),
IF(AND(COUNTIF(BK4,"&gt;0")&gt;0,D4="w",J4="U17"),
     IF(BK4&gt;Normwerte!$G$3,1,0),
IF(AND(COUNTIF(BK4,"&gt;0")&gt;0,D4="w",J4="U18"),
     IF(BK4&gt;Normwerte!$G$2,1,0),"")
)))))))))))</f>
        <v/>
      </c>
      <c r="BM4" s="6"/>
      <c r="BN4" s="6"/>
      <c r="BO4" s="6"/>
      <c r="BP4" s="6"/>
      <c r="BQ4" s="39" t="str">
        <f>IF(COUNTIF(Table25[[#This Row],[T-Test links
V1
'[s']]:[T-Test links
V2
'[s']]],"&gt;0")&gt;0,
     MIN(Table25[[#This Row],[T-Test links
V1
'[s']]:[T-Test links
V2
'[s']]]),
     "")</f>
        <v/>
      </c>
      <c r="BR4" s="39" t="str">
        <f>IF(COUNTIF(Table25[[#This Row],[T-Test rechts 
V1
'[s']]:[T-Test rechts
V2
'[s']]],"&gt;0")&gt;0,
     MIN(Table25[[#This Row],[T-Test rechts 
V1
'[s']]:[T-Test rechts
V2
'[s']]]),
     "")</f>
        <v/>
      </c>
      <c r="BS4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" s="56" t="str">
        <f t="shared" si="6"/>
        <v/>
      </c>
      <c r="BU4" s="35" t="str">
        <f>IF(AND(COUNTIF(BT4,"&gt;0")&gt;0,D4="m",J4="U13"),
     IF(BT4&gt;Normwerte!$H$13,1,0),
IF(AND(COUNTIF(BT4,"&gt;0")&gt;0,D4="m",J4="U14"),
     IF(BT4&gt;Normwerte!$H$12,1,0),
IF(AND(COUNTIF(BT4,"&gt;0")&gt;0,D4="m",J4="U15"),
     IF(BT4&gt;Normwerte!$H$11,1,0),
IF(AND(COUNTIF(BT4,"&gt;0")&gt;0,D4="m",J4="U16"),
     IF(BT4&gt;Normwerte!$H$10,1,0),
IF(AND(COUNTIF(BT4,"&gt;0")&gt;0,D4="m",J4="U17"),
     IF(BT4&gt;Normwerte!$H$9,1,0),
IF(AND(COUNTIF(BT4,"&gt;0")&gt;0,D4="m",J4="U18"),
     IF(BT4&gt;Normwerte!$H$8,1,0),
IF(AND(COUNTIF(BT4,"&gt;0")&gt;0,D4="w",J4="U13"),
     IF(BT4&gt;Normwerte!$H$7,1,0),
IF(AND(COUNTIF(BT4,"&gt;0")&gt;0,D4="w",J4="U14"),
     IF(BT4&gt;Normwerte!$H$6,1,0),
IF(AND(COUNTIF(BT4,"&gt;0")&gt;0,D4="w",J4="U15"),
     IF(BT4&gt;Normwerte!$H$5,1,0),
IF(AND(COUNTIF(BT4,"&gt;0")&gt;0,D4="w",J4="U16"),
     IF(BT4&gt;Normwerte!$H$4,1,0),
IF(AND(COUNTIF(BT4,"&gt;0")&gt;0,D4="w",J4="U17"),
     IF(BT4&gt;Normwerte!$H$3,1,0),
IF(AND(COUNTIF(BT4,"&gt;0")&gt;0,D4="w",J4="U18"),
     IF(BT4&gt;Normwerte!$H$2,1,0),"")
)))))))))))</f>
        <v/>
      </c>
    </row>
    <row r="5" spans="1:73" x14ac:dyDescent="0.45">
      <c r="B5" s="103"/>
      <c r="C5" s="103"/>
      <c r="D5" s="43"/>
      <c r="E5" s="93"/>
      <c r="F5" s="53"/>
      <c r="G5" s="5"/>
      <c r="H5" s="95"/>
      <c r="I5" s="12" t="str">
        <f>IF(ISBLANK(Table25[[#This Row],[Geb.Datum
'[TT.MM.JJJJ']]]),"",
     YEAR(Table25[[#This Row],[Geb.Datum
'[TT.MM.JJJJ']]]))</f>
        <v/>
      </c>
      <c r="J5" s="30" t="str">
        <f>_xlfn.XLOOKUP(Table25[[#This Row],[Geburtsjahr]],Altersklasse!$B$2:$B$7,Altersklasse!$A$2:$A$7,"",0)</f>
        <v/>
      </c>
      <c r="K5" s="42" t="str">
        <f t="shared" si="0"/>
        <v/>
      </c>
      <c r="L5" s="46" t="str">
        <f>IF(OR(ISBLANK(AF5),NOT(ISNUMBER(AF5))),"",IF(AND(AF5&gt;0,D5="m",J5="U13"),
    IF(AF5&gt;Normwerte!$J$13,2,IF(AF5&gt;Normwerte!$I$13,1,0)),
IF(AND(AF5&gt;0,D5="m",J5="U14"),
     IF(AF5&gt;Normwerte!$J$12,2,IF(AF5&gt;Normwerte!$I$12,1,0)),
IF(AND(AF5&gt;0,D5="m",J5="U15"),
     IF(AF5&gt;Normwerte!$J$11,2,IF(AF5&gt;Normwerte!$I$11,1,0)),
IF(AND(AF5&gt;0,D5="m",J5="U16"),
     IF(AF5&gt;Normwerte!$J$10,2,IF(AF5&gt;Normwerte!$I$10,1,0)),
IF(AND(AF5&gt;0,D5="m",J5="U17"),
     IF(AF5&gt;Normwerte!$J$9,2,IF(AF5&gt;Normwerte!$I$9,1,0)),
IF(AND(AF5&gt;0,D5="m",J5="U18"),
     IF(AF5&gt;Normwerte!$J$8,2,IF(AF5&gt;Normwerte!$I$8,1,0)),
IF(AND(AF5&gt;0,D5="w",J5="U13"),
     IF(AF5&gt;Normwerte!$J$7,2,IF(AF5&gt;Normwerte!$I$7,1,0)),
IF(AND(AF5&gt;0,D5="w",J5="U14"),
     IF(AF5&gt;Normwerte!$J$6,2,IF(AF5&gt;Normwerte!$I$6,1,0)),
IF(AND(AF5&gt;0,D5="w",J5="U15"),
     IF(AF5&gt;Normwerte!$J$5,2,IF(AF5&gt;Normwerte!$I$5,1,0)),
IF(AND(AF5&gt;0,D5="w",J5="U16"),
     IF(AF5&gt;Normwerte!$J$4,2,IF(AF5&gt;Normwerte!$I$4,1,0)),
IF(AND(AF5&gt;0,D5="w",J5="U17"),
     IF(AF5&gt;Normwerte!$J$3,2,IF(AF5&gt;Normwerte!$I$3,1,0)),
IF(AND(AF5&gt;0,D5="w",J5="U18"),
     IF(AF5&gt;Normwerte!$J$2,2,IF(AF5&gt;Normwerte!$I$2,1,0)),"")
))))))))))))</f>
        <v/>
      </c>
      <c r="M5" s="64" t="str">
        <f>IF(AND(Table25[[#This Row],[Position '[L/AA/MB/S/D']]]="L",L5&lt;2),1,Table25[[#This Row],[Landeskader
Punkte
Anthro Berechnung]])</f>
        <v/>
      </c>
      <c r="N5" s="65" t="str">
        <f>IFERROR(IF((Table25[[#This Row],[Z-Score CMJ]]+Table25[[#This Row],[Z Score Spike]])&gt;0, (Table25[[#This Row],[Z-Score CMJ]]+Table25[[#This Row],[Z Score Spike]])/2, ""), "")</f>
        <v/>
      </c>
      <c r="O5" s="66" t="str">
        <f>IF(AND(COUNTIF(N5,"&gt;0")&gt;0,D5="m",J5="U13"),
    IF(N5&gt;Normwerte!$C$13,1,0),
IF(AND(COUNTIF(N5,"&gt;0")&gt;0,D5="m",J5="U14"),
     IF(N5&gt;Normwerte!$C$12,1,0),
IF(AND(COUNTIF(N5,"&gt;0")&gt;0,D5="m",J5="U15"),
     IF(N5&gt;Normwerte!$C$11,1,0),
IF(AND(COUNTIF(N5,"&gt;0")&gt;0,D5="m",J5="U16"),
     IF(N5&gt;Normwerte!$C$10,1,0),
IF(AND(COUNTIF(N5,"&gt;0")&gt;0,D5="m",J5="U17"),
     IF(N5&gt;Normwerte!$C$9,1,0),
IF(AND(COUNTIF(N5,"&gt;0")&gt;0,D5="m",J5="U18"),
     IF(N5&gt;Normwerte!$C$8,1,0),
IF(AND(COUNTIF(N5,"&gt;0")&gt;0,D5="w",J5="U13"),
     IF(N5&gt;Normwerte!$C$7,1,0),
IF(AND(COUNTIF(N5,"&gt;0")&gt;0,D5="w",J5="U14"),
     IF(N5&gt;Normwerte!$C$6,1,0),
IF(AND(COUNTIF(N5,"&gt;0")&gt;0,D5="w",J5="U15"),
     IF(N5&gt;Normwerte!$C$5,1,0),
IF(AND(COUNTIF(N5,"&gt;0")&gt;0,D5="w",J5="U16"),
     IF(N5&gt;Normwerte!$C$4,1,0),
IF(AND(COUNTIF(N5,"&gt;0")&gt;0,D5="w",J5="U17"),
     IF(N5&gt;Normwerte!$C$3,1,0),
IF(AND(COUNTIF(N5,"&gt;0")&gt;0,D5="w",J5="U18"),
     IF(N5&gt;Normwerte!$C$2,1,0),"")
)))))))))))</f>
        <v/>
      </c>
      <c r="P5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" s="68" t="str">
        <f>IF(AND(COUNTIF(P5,"&gt;0")&gt;0,D5="m",J5="U13"),
    IF(P5&gt;Normwerte!$F$13,1,0),
IF(AND(COUNTIF(P5,"&gt;0")&gt;0,D5="m",J5="U14"),
     IF(P5&gt;Normwerte!$F$12,1,0),
IF(AND(COUNTIF(P5,"&gt;0")&gt;0,D5="m",J5="U15"),
     IF(P5&gt;Normwerte!$F$11,1,0),
IF(AND(COUNTIF(P5,"&gt;0")&gt;0,D5="m",J5="U16"),
     IF(P5&gt;Normwerte!$F$10,1,0),
IF(AND(COUNTIF(P5,"&gt;0")&gt;0,D5="m",J5="U17"),
     IF(P5&gt;Normwerte!$F$9,1,0),
IF(AND(COUNTIF(P5,"&gt;0")&gt;0,D5="m",J5="U18"),
     IF(P5&gt;Normwerte!$F$8,1,0),
IF(AND(COUNTIF(P5,"&gt;0")&gt;0,D5="w",J5="U13"),
     IF(P5&gt;Normwerte!$F$7,1,0),
IF(AND(COUNTIF(P5,"&gt;0")&gt;0,D5="w",J5="U14"),
     IF(P5&gt;Normwerte!$F$6,1,0),
IF(AND(COUNTIF(P5,"&gt;0")&gt;0,D5="w",J5="U15"),
     IF(P5&gt;Normwerte!$F$5,1,0),
IF(AND(COUNTIF(P5,"&gt;0")&gt;0,D5="w",J5="U16"),
     IF(P5&gt;Normwerte!$F$4,1,0),
IF(AND(COUNTIF(P5,"&gt;0")&gt;0,D5="w",J5="U17"),
     IF(P5&gt;Normwerte!$F$3,1,0),
IF(AND(COUNTIF(P5,"&gt;0")&gt;0,D5="w",J5="U18"),
     IF(P5&gt;Normwerte!$F$2,1,0),"")
)))))))))))</f>
        <v/>
      </c>
      <c r="R5" s="66" t="str">
        <f>Table25[[#This Row],[Punkte
T-Test]]</f>
        <v/>
      </c>
      <c r="S5" s="69" t="str">
        <f>IF(SUMIF(Table25[[#This Row],[Landeskader
Punkte
Anthro]:[Landeskader
Punkte
T-Test]],"&gt;0")=0,
    "",
    SUM(M5,O5,Q5,R5))</f>
        <v/>
      </c>
      <c r="T5" s="101"/>
      <c r="U5" s="101"/>
      <c r="V5" s="26"/>
      <c r="W5" s="26"/>
      <c r="X5" s="26"/>
      <c r="Y5" s="24"/>
      <c r="Z5" s="24"/>
      <c r="AA5" s="24"/>
      <c r="AB5" s="26"/>
      <c r="AC5" s="26"/>
      <c r="AD5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" s="55" t="str">
        <f>IF(NOT(AND(
ISNUMBER(T5),ISNUMBER(U5),ISNUMBER(X5),ISNUMBER(Y5),
ISNUMBER(V5),ISNUMBER(AA5),
OR(ISNUMBER(AB5),ISNUMBER(AC5))
)),"",IF(AND(D5="m",K5&lt;12),
-91.7954961+0.222864*T5+0.4708272*U5-0.7162004*X5+0.9228907*Y5,
IF(AND(D5="m",K5&lt;13),
-29.6894784+0.2964978*T5+0.2532671*U5+0.4073932*V5-0.6265075*X5+0.4037815*Y5,
IF(AND(D5="m",K5&lt;14),
47.0894-2.3920767*K5+0.3235263*T5+0.0868398*U5+0.2360418*V5-0.384865*AA5-0.2446085*X5+0.2981986*AC5+0.5743243*Y5,
IF(AND(D5="m",K5&lt;15),
78.5263898-4.2324298*K5+0.2144333*T5+0.1173446*U5+0.3562727*V5-0.2425132*X5+1.1628088*AC5,
IF(AND(D5="m",K5&lt;15.25),
-27.8981203+0.56251973*5.5+0.07592107*T5+0.06025171*U5+0.62099473*V5-0.22033929*X5+0.35345829*AC5+0.29275776*Y5,
IF(AND(D5="m",K5&lt;15.75),
-27.8981203+0.56251973*4.7+0.07592107*T5+0.06025171*U5+0.62099473*V5-0.22033929*X5+0.35345829*AC5+0.29275776*Y5,
IF(AND(D5="m",K5&lt;16),
-27.8981203+0.56251973*3.2+0.07592107*T5+0.06025171*U5+0.62099473*V5-0.22033929*X5+0.35345829*AC5+0.29275776*Y5,
IF(AND(D5="m",K5&lt;16.25),
66.2971357-3.76866333*K5-0.98694205*3.2+0.10219352*T5+0.76791114*V5-0.09434817*X5+0.20489152*AC5+0.08951348*Y5,
IF(AND(D5="m",K5&lt;16.75),
66.2971357-3.76866333*K5-0.98694205*2.08+0.10219352*T5+0.76791114*V5-0.09434817*X5+0.20489152*AC5+0.08951348*Y5,
IF(AND(D5="m",K5&lt;17),
66.2971357-3.76866333*K5-0.98694205*1.22+0.10219352*T5+0.76791114*V5-0.09434817*X5+0.20489152*AC5+0.08951348*Y5,
IF(AND(D5="w",K5&lt;12),
37.9498165-5.8359347*K5+0.4245988*T5+1.1139997*V5-0.2148746*AA5-0.2236998*X5,
IF(AND(D5="w",K5&lt;13),
12.4375585+0.2722669*T5+0.3360604*V5-0.3984549*AA5-0.286729*X5+0.6504791*AB5+0.5457753*Y5,
IF(AND(D5="w",K5&lt;14),
36.3315137-2.157473*K5+0.1034669*T5+0.814357*V5-0.2167308*X5+0.6436727*AB5,
IF(AND(D5="w",K5&lt;14.25),
53.9938021-2.9434008*V5-1.42002036*2.82+0.12330593*T5+0.6963576*V5+0.01732694*AA5-0.08583912*X5+0.73269874*AB5,
IF(AND(D5="w",K5&lt;14.75),
53.9938021-2.9434008*K5-1.42002036*1.86+0.12330593*T5+0.6963576*V5+0.01732694*AA5-0.08583912*X5+0.73269874*AB5,
IF(AND(D5="w",K5&lt;15),
53.9938021-2.9434008*K5-1.42002036*1.08+0.12330593*T5+0.6963576*V5+0.01732694*AA5-0.08583912*X5+0.73269874*AB5,
IF(AND(D5="w",K5&lt;15.25),
32.9454006-3.24145826*K5-3.4208321*1.08+0.0424413*T5-0.07651881*U5+0.81103782*V5-0.19001552*X5+0.55511574*AB5+0.22208694*Y5,
IF(AND(D5="w",K5&lt;16),
32.9454006-3.24145826*K5-3.4208321*0.52+0.0424413*T5-0.07651881*U5+0.81103782*V5-0.19001552*X5+0.55511574*AB5+0.22208694*Y5,
IF(AND(D5="w",K5&lt;17),
-18.4028021+2.9767656*K5+0.3723301*T5-0.3664888*U5+0.5700552*V5-0.204741*AA5-0.134577*X5-0.2219065*AB5+0.4522835*Y5,"")
)))))))))))))))))))</f>
        <v/>
      </c>
      <c r="AF5" s="75" t="str">
        <f t="shared" si="1"/>
        <v/>
      </c>
      <c r="AG5" s="74"/>
      <c r="AH5" s="52"/>
      <c r="AI5" s="24"/>
      <c r="AJ5" s="33" t="str">
        <f>IF(COUNTIF(Table25[[#This Row],[Jump &amp; Reach 
(CMJ) V1]:[Jump &amp; Reach 
(CMJ) V3]],"&gt;0")&gt;0,
     MAX(Table25[[#This Row],[Jump &amp; Reach 
(CMJ) V1]:[Jump &amp; Reach 
(CMJ) V3]]),
     "")</f>
        <v/>
      </c>
      <c r="AK5" s="34" t="str">
        <f>IF(COUNTIF(Table25[[#This Row],[Jump &amp; Reach 
(CMJ) max.]],"&gt;0")&gt;0,
     Table25[[#This Row],[Jump &amp; Reach 
(CMJ) max.]]-Table25[[#This Row],[Reichhöhe
einarmig '[cm']]],
     "")</f>
        <v/>
      </c>
      <c r="AL5" s="56" t="str">
        <f t="shared" si="2"/>
        <v/>
      </c>
      <c r="AM5" s="35" t="str">
        <f>IF(AND(COUNTIF(AL5,"&gt;0")&gt;0,D5="m",J5="U13"),
    IF(AL5&gt;Normwerte!$C$13,1,0),
IF(AND(COUNTIF(AL5,"&gt;0")&gt;0,D5="m",J5="U14"),
     IF(AL5&gt;Normwerte!$C$12,1,0),
IF(AND(COUNTIF(AL5,"&gt;0")&gt;0,D5="m",J5="U15"),
     IF(AL5&gt;Normwerte!$C$11,1,0),
IF(AND(COUNTIF(AL5,"&gt;0")&gt;0,D5="m",J5="U16"),
     IF(AL5&gt;Normwerte!$C$10,1,0),
IF(AND(COUNTIF(AL5,"&gt;0")&gt;0,D5="m",J5="U17"),
     IF(AL5&gt;Normwerte!$C$9,1,0),
IF(AND(COUNTIF(AL5,"&gt;0")&gt;0,D5="m",J5="U18"),
     IF(AL5&gt;Normwerte!$C$8,1,0),
IF(AND(COUNTIF(AL5,"&gt;0")&gt;0,D5="w",J5="U13"),
     IF(AL5&gt;Normwerte!$C$7,1,0),
IF(AND(COUNTIF(AL5,"&gt;0")&gt;0,D5="w",J5="U14"),
     IF(AL5&gt;Normwerte!$C$6,1,0),
IF(AND(COUNTIF(AL5,"&gt;0")&gt;0,D5="w",J5="U15"),
     IF(AL5&gt;Normwerte!$C$5,1,0),
IF(AND(COUNTIF(AL5,"&gt;0")&gt;0,D5="w",J5="U16"),
     IF(AL5&gt;Normwerte!$C$4,1,0),
IF(AND(COUNTIF(AL5,"&gt;0")&gt;0,D5="w",J5="U17"),
     IF(AL5&gt;Normwerte!$C$3,1,0),
IF(AND(COUNTIF(AL5,"&gt;0")&gt;0,D5="w",J5="U18"),
     IF(AL5&gt;Normwerte!$C$2,1,0),"")
)))))))))))</f>
        <v/>
      </c>
      <c r="AN5" s="6"/>
      <c r="AO5" s="6"/>
      <c r="AP5" s="6"/>
      <c r="AQ5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5" s="35" t="str">
        <f>IF(COUNTIF(Table25[[#This Row],[Jump &amp; Reach 
(Spike) max.]],"&gt;0")&gt;0,
     Table25[[#This Row],[Jump &amp; Reach 
(Spike) max.]]-Table25[[#This Row],[Reichhöhe
einarmig '[cm']]],
     "")</f>
        <v/>
      </c>
      <c r="AS5" s="56" t="str">
        <f t="shared" si="3"/>
        <v/>
      </c>
      <c r="AT5" s="35" t="str">
        <f>IF(AND(COUNTIF(AS5,"&gt;0")&gt;0,D5="m",J5="U13"),
    IF(AS5&gt;Normwerte!$D$13,1,0),
IF(AND(COUNTIF(AS5,"&gt;0")&gt;0,D5="m",J5="U14"),
     IF(AS5&gt;Normwerte!$D$12,1,0),
IF(AND(COUNTIF(AS5,"&gt;0")&gt;0,D5="m",J5="U15"),
     IF(AS5&gt;Normwerte!$D$11,1,0),
IF(AND(COUNTIF(AS5,"&gt;0")&gt;0,D5="m",J5="U16"),
     IF(AS5&gt;Normwerte!$D$10,1,0),
IF(AND(COUNTIF(AS5,"&gt;0")&gt;0,D5="m",J5="U17"),
     IF(AS5&gt;Normwerte!$D$9,1,0),
IF(AND(COUNTIF(AS5,"&gt;0")&gt;0,D5="m",J5="U18"),
     IF(AS5&gt;Normwerte!$D$8,1,0),
IF(AND(COUNTIF(AS5,"&gt;0")&gt;0,D5="w",J5="U13"),
     IF(AS5&gt;Normwerte!$D$7,1,0),
IF(AND(COUNTIF(AS5,"&gt;0")&gt;0,D5="w",J5="U14"),
     IF(AS5&gt;Normwerte!$D$6,1,0),
IF(AND(COUNTIF(AS5,"&gt;0")&gt;0,D5="w",J5="U15"),
     IF(AS5&gt;Normwerte!$D$5,1,0),
IF(AND(COUNTIF(AS5,"&gt;0")&gt;0,D5="w",J5="U16"),
     IF(AS5&gt;Normwerte!$D$4,1,0),
IF(AND(COUNTIF(AS5,"&gt;0")&gt;0,D5="w",J5="U17"),
     IF(AS5&gt;Normwerte!$D$3,1,0),
IF(AND(COUNTIF(AS5,"&gt;0")&gt;0,D5="w",J5="U18"),
     IF(AS5&gt;Normwerte!$D$2,1,0),"")
)))))))))))</f>
        <v/>
      </c>
      <c r="AU5" s="6"/>
      <c r="AV5" s="6"/>
      <c r="AW5" s="6"/>
      <c r="AX5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" s="56" t="str">
        <f t="shared" si="4"/>
        <v/>
      </c>
      <c r="AZ5" s="35" t="str">
        <f>IF(AND(COUNTIF(AY5,"&gt;0")&gt;0,D5="m",J5="U13"),
    IF(AY5&gt;Normwerte!$E$13,1,0),
IF(AND(COUNTIF(AY5,"&gt;0")&gt;0,D5="m",J5="U14"),
     IF(AY5&gt;Normwerte!$E$12,1,0),
IF(AND(COUNTIF(AY5,"&gt;0")&gt;0,D5="m",J5="U15"),
     IF(AY5&gt;Normwerte!$E$11,1,0),
IF(AND(COUNTIF(AY5,"&gt;0")&gt;0,D5="m",J5="U16"),
     IF(AY5&gt;Normwerte!$E$10,1,0),
IF(AND(COUNTIF(AY5,"&gt;0")&gt;0,D5="m",J5="U17"),
     IF(AY5&gt;Normwerte!$E$9,1,0),
IF(AND(COUNTIF(AY5,"&gt;0")&gt;0,D5="m",J5="U18"),
     IF(AY5&gt;Normwerte!$E$8,1,0),
IF(AND(COUNTIF(AY5,"&gt;0")&gt;0,D5="w",J5="U13"),
     IF(AY5&gt;Normwerte!$E$7,1,0),
IF(AND(COUNTIF(AY5,"&gt;0")&gt;0,D5="w",J5="U14"),
     IF(AY5&gt;Normwerte!$E$6,1,0),
IF(AND(COUNTIF(AY5,"&gt;0")&gt;0,D5="w",J5="U15"),
     IF(AY5&gt;Normwerte!$E$5,1,0),
IF(AND(COUNTIF(AY5,"&gt;0")&gt;0,D5="w",J5="U16"),
     IF(AY5&gt;Normwerte!$E$4,1,0),
IF(AND(COUNTIF(AY5,"&gt;0")&gt;0,D5="w",J5="U17"),
     IF(AY5&gt;Normwerte!$E$3,1,0),
IF(AND(COUNTIF(AY5,"&gt;0")&gt;0,D5="w",J5="U18"),
     IF(AY5&gt;Normwerte!$E$2,1,0),"")
)))))))))))</f>
        <v/>
      </c>
      <c r="BA5" s="6"/>
      <c r="BB5" s="6"/>
      <c r="BC5" s="6"/>
      <c r="BD5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" s="56" t="str">
        <f t="shared" si="8"/>
        <v/>
      </c>
      <c r="BF5" s="35" t="str">
        <f>IF(AND(COUNTIF(BE5,"&gt;0")&gt;0,D5="m",J5="U13"),
    IF(BE5&gt;Normwerte!$F$13,1,0),
IF(AND(COUNTIF(BE5,"&gt;0")&gt;0,D5="m",J5="U14"),
     IF(BE5&gt;Normwerte!$F$12,1,0),
IF(AND(COUNTIF(BE5,"&gt;0")&gt;0,D5="m",J5="U15"),
     IF(BE5&gt;Normwerte!$F$11,1,0),
IF(AND(COUNTIF(BE5,"&gt;0")&gt;0,D5="m",J5="U16"),
     IF(BE5&gt;Normwerte!$F$10,1,0),
IF(AND(COUNTIF(BE5,"&gt;0")&gt;0,D5="m",J5="U17"),
     IF(BE5&gt;Normwerte!$F$9,1,0),
IF(AND(COUNTIF(BE5,"&gt;0")&gt;0,D5="m",J5="U18"),
     IF(BE5&gt;Normwerte!$F$8,1,0),
IF(AND(COUNTIF(BE5,"&gt;0")&gt;0,D5="w",J5="U13"),
     IF(BE5&gt;Normwerte!$F$7,1,0),
IF(AND(COUNTIF(BE5,"&gt;0")&gt;0,D5="w",J5="U14"),
     IF(BE5&gt;Normwerte!$F$6,1,0),
IF(AND(COUNTIF(BE5,"&gt;0")&gt;0,D5="w",J5="U15"),
     IF(BE5&gt;Normwerte!$F$5,1,0),
IF(AND(COUNTIF(BE5,"&gt;0")&gt;0,D5="w",J5="U16"),
     IF(BE5&gt;Normwerte!$F$4,1,0),
IF(AND(COUNTIF(BE5,"&gt;0")&gt;0,D5="w",J5="U17"),
     IF(BE5&gt;Normwerte!$F$3,1,0),
IF(AND(COUNTIF(BE5,"&gt;0")&gt;0,D5="w",J5="U18"),
     IF(BE5&gt;Normwerte!$F$2,1,0),"")
)))))))))))</f>
        <v/>
      </c>
      <c r="BG5" s="6"/>
      <c r="BH5" s="6"/>
      <c r="BI5" s="6"/>
      <c r="BJ5" s="39" t="str">
        <f>IF(COUNTIF(Table25[[#This Row],[Schlagballwurf V1
'[km/h']]:[Schlagballwurf V3
'[km/h']]],"&gt;0")&gt;0,
     MAX(Table25[[#This Row],[Schlagballwurf V1
'[km/h']]:[Schlagballwurf V3
'[km/h']]]),
     "")</f>
        <v/>
      </c>
      <c r="BK5" s="56" t="str">
        <f t="shared" si="5"/>
        <v/>
      </c>
      <c r="BL5" s="35" t="str">
        <f>IF(AND(COUNTIF(BK5,"&gt;0")&gt;0,D5="m",J5="U13"),
     IF(BK5&gt;Normwerte!$G$13,1,0),
IF(AND(COUNTIF(BK5,"&gt;0")&gt;0,D5="m",J5="U14"),
     IF(BK5&gt;Normwerte!$G$12,1,0),
IF(AND(COUNTIF(BK5,"&gt;0")&gt;0,D5="m",J5="U15"),
     IF(BK5&gt;Normwerte!$G$11,1,0),
IF(AND(COUNTIF(BK5,"&gt;0")&gt;0,D5="m",J5="U16"),
     IF(BK5&gt;Normwerte!$G$10,1,0),
IF(AND(COUNTIF(BK5,"&gt;0")&gt;0,D5="m",J5="U17"),
     IF(BK5&gt;Normwerte!$G$9,1,0),
IF(AND(COUNTIF(BK5,"&gt;0")&gt;0,D5="m",J5="U18"),
     IF(BK5&gt;Normwerte!$G$8,1,0),
IF(AND(COUNTIF(BK5,"&gt;0")&gt;0,D5="w",J5="U13"),
     IF(BK5&gt;Normwerte!$G$7,1,0),
IF(AND(COUNTIF(BK5,"&gt;0")&gt;0,D5="w",J5="U14"),
     IF(BK5&gt;Normwerte!$G$6,1,0),
IF(AND(COUNTIF(BK5,"&gt;0")&gt;0,D5="w",J5="U15"),
     IF(BK5&gt;Normwerte!$G$5,1,0),
IF(AND(COUNTIF(BK5,"&gt;0")&gt;0,D5="w",J5="U16"),
     IF(BK5&gt;Normwerte!$G$4,1,0),
IF(AND(COUNTIF(BK5,"&gt;0")&gt;0,D5="w",J5="U17"),
     IF(BK5&gt;Normwerte!$G$3,1,0),
IF(AND(COUNTIF(BK5,"&gt;0")&gt;0,D5="w",J5="U18"),
     IF(BK5&gt;Normwerte!$G$2,1,0),"")
)))))))))))</f>
        <v/>
      </c>
      <c r="BM5" s="6"/>
      <c r="BN5" s="6"/>
      <c r="BO5" s="6"/>
      <c r="BP5" s="6"/>
      <c r="BQ5" s="39" t="str">
        <f>IF(COUNTIF(Table25[[#This Row],[T-Test links
V1
'[s']]:[T-Test links
V2
'[s']]],"&gt;0")&gt;0,
     MIN(Table25[[#This Row],[T-Test links
V1
'[s']]:[T-Test links
V2
'[s']]]),
     "")</f>
        <v/>
      </c>
      <c r="BR5" s="39" t="str">
        <f>IF(COUNTIF(Table25[[#This Row],[T-Test rechts 
V1
'[s']]:[T-Test rechts
V2
'[s']]],"&gt;0")&gt;0,
     MIN(Table25[[#This Row],[T-Test rechts 
V1
'[s']]:[T-Test rechts
V2
'[s']]]),
     "")</f>
        <v/>
      </c>
      <c r="BS5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" s="56" t="str">
        <f t="shared" si="6"/>
        <v/>
      </c>
      <c r="BU5" s="35" t="str">
        <f>IF(AND(COUNTIF(BT5,"&gt;0")&gt;0,D5="m",J5="U13"),
     IF(BT5&gt;Normwerte!$H$13,1,0),
IF(AND(COUNTIF(BT5,"&gt;0")&gt;0,D5="m",J5="U14"),
     IF(BT5&gt;Normwerte!$H$12,1,0),
IF(AND(COUNTIF(BT5,"&gt;0")&gt;0,D5="m",J5="U15"),
     IF(BT5&gt;Normwerte!$H$11,1,0),
IF(AND(COUNTIF(BT5,"&gt;0")&gt;0,D5="m",J5="U16"),
     IF(BT5&gt;Normwerte!$H$10,1,0),
IF(AND(COUNTIF(BT5,"&gt;0")&gt;0,D5="m",J5="U17"),
     IF(BT5&gt;Normwerte!$H$9,1,0),
IF(AND(COUNTIF(BT5,"&gt;0")&gt;0,D5="m",J5="U18"),
     IF(BT5&gt;Normwerte!$H$8,1,0),
IF(AND(COUNTIF(BT5,"&gt;0")&gt;0,D5="w",J5="U13"),
     IF(BT5&gt;Normwerte!$H$7,1,0),
IF(AND(COUNTIF(BT5,"&gt;0")&gt;0,D5="w",J5="U14"),
     IF(BT5&gt;Normwerte!$H$6,1,0),
IF(AND(COUNTIF(BT5,"&gt;0")&gt;0,D5="w",J5="U15"),
     IF(BT5&gt;Normwerte!$H$5,1,0),
IF(AND(COUNTIF(BT5,"&gt;0")&gt;0,D5="w",J5="U16"),
     IF(BT5&gt;Normwerte!$H$4,1,0),
IF(AND(COUNTIF(BT5,"&gt;0")&gt;0,D5="w",J5="U17"),
     IF(BT5&gt;Normwerte!$H$3,1,0),
IF(AND(COUNTIF(BT5,"&gt;0")&gt;0,D5="w",J5="U18"),
     IF(BT5&gt;Normwerte!$H$2,1,0),"")
)))))))))))</f>
        <v/>
      </c>
    </row>
    <row r="6" spans="1:73" x14ac:dyDescent="0.45">
      <c r="B6" s="103"/>
      <c r="C6" s="103"/>
      <c r="D6" s="43"/>
      <c r="E6" s="93"/>
      <c r="F6" s="53"/>
      <c r="G6" s="5"/>
      <c r="H6" s="95"/>
      <c r="I6" s="12" t="str">
        <f>IF(ISBLANK(Table25[[#This Row],[Geb.Datum
'[TT.MM.JJJJ']]]),"",
     YEAR(Table25[[#This Row],[Geb.Datum
'[TT.MM.JJJJ']]]))</f>
        <v/>
      </c>
      <c r="J6" s="30" t="str">
        <f>_xlfn.XLOOKUP(Table25[[#This Row],[Geburtsjahr]],Altersklasse!$B$2:$B$7,Altersklasse!$A$2:$A$7,"",0)</f>
        <v/>
      </c>
      <c r="K6" s="42" t="str">
        <f t="shared" si="0"/>
        <v/>
      </c>
      <c r="L6" s="46" t="str">
        <f>IF(OR(ISBLANK(AF6),NOT(ISNUMBER(AF6))),"",IF(AND(AF6&gt;0,D6="m",J6="U13"),
    IF(AF6&gt;Normwerte!$J$13,2,IF(AF6&gt;Normwerte!$I$13,1,0)),
IF(AND(AF6&gt;0,D6="m",J6="U14"),
     IF(AF6&gt;Normwerte!$J$12,2,IF(AF6&gt;Normwerte!$I$12,1,0)),
IF(AND(AF6&gt;0,D6="m",J6="U15"),
     IF(AF6&gt;Normwerte!$J$11,2,IF(AF6&gt;Normwerte!$I$11,1,0)),
IF(AND(AF6&gt;0,D6="m",J6="U16"),
     IF(AF6&gt;Normwerte!$J$10,2,IF(AF6&gt;Normwerte!$I$10,1,0)),
IF(AND(AF6&gt;0,D6="m",J6="U17"),
     IF(AF6&gt;Normwerte!$J$9,2,IF(AF6&gt;Normwerte!$I$9,1,0)),
IF(AND(AF6&gt;0,D6="m",J6="U18"),
     IF(AF6&gt;Normwerte!$J$8,2,IF(AF6&gt;Normwerte!$I$8,1,0)),
IF(AND(AF6&gt;0,D6="w",J6="U13"),
     IF(AF6&gt;Normwerte!$J$7,2,IF(AF6&gt;Normwerte!$I$7,1,0)),
IF(AND(AF6&gt;0,D6="w",J6="U14"),
     IF(AF6&gt;Normwerte!$J$6,2,IF(AF6&gt;Normwerte!$I$6,1,0)),
IF(AND(AF6&gt;0,D6="w",J6="U15"),
     IF(AF6&gt;Normwerte!$J$5,2,IF(AF6&gt;Normwerte!$I$5,1,0)),
IF(AND(AF6&gt;0,D6="w",J6="U16"),
     IF(AF6&gt;Normwerte!$J$4,2,IF(AF6&gt;Normwerte!$I$4,1,0)),
IF(AND(AF6&gt;0,D6="w",J6="U17"),
     IF(AF6&gt;Normwerte!$J$3,2,IF(AF6&gt;Normwerte!$I$3,1,0)),
IF(AND(AF6&gt;0,D6="w",J6="U18"),
     IF(AF6&gt;Normwerte!$J$2,2,IF(AF6&gt;Normwerte!$I$2,1,0)),"")
))))))))))))</f>
        <v/>
      </c>
      <c r="M6" s="64" t="str">
        <f>IF(AND(Table25[[#This Row],[Position '[L/AA/MB/S/D']]]="L",L6&lt;2),1,Table25[[#This Row],[Landeskader
Punkte
Anthro Berechnung]])</f>
        <v/>
      </c>
      <c r="N6" s="65" t="str">
        <f>IFERROR(IF((Table25[[#This Row],[Z-Score CMJ]]+Table25[[#This Row],[Z Score Spike]])&gt;0, (Table25[[#This Row],[Z-Score CMJ]]+Table25[[#This Row],[Z Score Spike]])/2, ""), "")</f>
        <v/>
      </c>
      <c r="O6" s="66" t="str">
        <f>IF(AND(COUNTIF(N6,"&gt;0")&gt;0,D6="m",J6="U13"),
    IF(N6&gt;Normwerte!$C$13,1,0),
IF(AND(COUNTIF(N6,"&gt;0")&gt;0,D6="m",J6="U14"),
     IF(N6&gt;Normwerte!$C$12,1,0),
IF(AND(COUNTIF(N6,"&gt;0")&gt;0,D6="m",J6="U15"),
     IF(N6&gt;Normwerte!$C$11,1,0),
IF(AND(COUNTIF(N6,"&gt;0")&gt;0,D6="m",J6="U16"),
     IF(N6&gt;Normwerte!$C$10,1,0),
IF(AND(COUNTIF(N6,"&gt;0")&gt;0,D6="m",J6="U17"),
     IF(N6&gt;Normwerte!$C$9,1,0),
IF(AND(COUNTIF(N6,"&gt;0")&gt;0,D6="m",J6="U18"),
     IF(N6&gt;Normwerte!$C$8,1,0),
IF(AND(COUNTIF(N6,"&gt;0")&gt;0,D6="w",J6="U13"),
     IF(N6&gt;Normwerte!$C$7,1,0),
IF(AND(COUNTIF(N6,"&gt;0")&gt;0,D6="w",J6="U14"),
     IF(N6&gt;Normwerte!$C$6,1,0),
IF(AND(COUNTIF(N6,"&gt;0")&gt;0,D6="w",J6="U15"),
     IF(N6&gt;Normwerte!$C$5,1,0),
IF(AND(COUNTIF(N6,"&gt;0")&gt;0,D6="w",J6="U16"),
     IF(N6&gt;Normwerte!$C$4,1,0),
IF(AND(COUNTIF(N6,"&gt;0")&gt;0,D6="w",J6="U17"),
     IF(N6&gt;Normwerte!$C$3,1,0),
IF(AND(COUNTIF(N6,"&gt;0")&gt;0,D6="w",J6="U18"),
     IF(N6&gt;Normwerte!$C$2,1,0),"")
)))))))))))</f>
        <v/>
      </c>
      <c r="P6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" s="68" t="str">
        <f>IF(AND(COUNTIF(P6,"&gt;0")&gt;0,D6="m",J6="U13"),
    IF(P6&gt;Normwerte!$F$13,1,0),
IF(AND(COUNTIF(P6,"&gt;0")&gt;0,D6="m",J6="U14"),
     IF(P6&gt;Normwerte!$F$12,1,0),
IF(AND(COUNTIF(P6,"&gt;0")&gt;0,D6="m",J6="U15"),
     IF(P6&gt;Normwerte!$F$11,1,0),
IF(AND(COUNTIF(P6,"&gt;0")&gt;0,D6="m",J6="U16"),
     IF(P6&gt;Normwerte!$F$10,1,0),
IF(AND(COUNTIF(P6,"&gt;0")&gt;0,D6="m",J6="U17"),
     IF(P6&gt;Normwerte!$F$9,1,0),
IF(AND(COUNTIF(P6,"&gt;0")&gt;0,D6="m",J6="U18"),
     IF(P6&gt;Normwerte!$F$8,1,0),
IF(AND(COUNTIF(P6,"&gt;0")&gt;0,D6="w",J6="U13"),
     IF(P6&gt;Normwerte!$F$7,1,0),
IF(AND(COUNTIF(P6,"&gt;0")&gt;0,D6="w",J6="U14"),
     IF(P6&gt;Normwerte!$F$6,1,0),
IF(AND(COUNTIF(P6,"&gt;0")&gt;0,D6="w",J6="U15"),
     IF(P6&gt;Normwerte!$F$5,1,0),
IF(AND(COUNTIF(P6,"&gt;0")&gt;0,D6="w",J6="U16"),
     IF(P6&gt;Normwerte!$F$4,1,0),
IF(AND(COUNTIF(P6,"&gt;0")&gt;0,D6="w",J6="U17"),
     IF(P6&gt;Normwerte!$F$3,1,0),
IF(AND(COUNTIF(P6,"&gt;0")&gt;0,D6="w",J6="U18"),
     IF(P6&gt;Normwerte!$F$2,1,0),"")
)))))))))))</f>
        <v/>
      </c>
      <c r="R6" s="66" t="str">
        <f>Table25[[#This Row],[Punkte
T-Test]]</f>
        <v/>
      </c>
      <c r="S6" s="69" t="str">
        <f>IF(SUMIF(Table25[[#This Row],[Landeskader
Punkte
Anthro]:[Landeskader
Punkte
T-Test]],"&gt;0")=0,
    "",
    SUM(M6,O6,Q6,R6))</f>
        <v/>
      </c>
      <c r="T6" s="101"/>
      <c r="U6" s="101"/>
      <c r="V6" s="26"/>
      <c r="W6" s="26"/>
      <c r="X6" s="26"/>
      <c r="Y6" s="24"/>
      <c r="Z6" s="24"/>
      <c r="AA6" s="24"/>
      <c r="AB6" s="26"/>
      <c r="AC6" s="26"/>
      <c r="AD6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" s="55" t="str">
        <f t="shared" si="7"/>
        <v/>
      </c>
      <c r="AF6" s="75" t="str">
        <f t="shared" si="1"/>
        <v/>
      </c>
      <c r="AG6" s="74"/>
      <c r="AH6" s="52"/>
      <c r="AI6" s="24"/>
      <c r="AJ6" s="33" t="str">
        <f>IF(COUNTIF(Table25[[#This Row],[Jump &amp; Reach 
(CMJ) V1]:[Jump &amp; Reach 
(CMJ) V3]],"&gt;0")&gt;0,
     MAX(Table25[[#This Row],[Jump &amp; Reach 
(CMJ) V1]:[Jump &amp; Reach 
(CMJ) V3]]),
     "")</f>
        <v/>
      </c>
      <c r="AK6" s="34" t="str">
        <f>IF(COUNTIF(Table25[[#This Row],[Jump &amp; Reach 
(CMJ) max.]],"&gt;0")&gt;0,
     Table25[[#This Row],[Jump &amp; Reach 
(CMJ) max.]]-Table25[[#This Row],[Reichhöhe
einarmig '[cm']]],
     "")</f>
        <v/>
      </c>
      <c r="AL6" s="56" t="str">
        <f t="shared" si="2"/>
        <v/>
      </c>
      <c r="AM6" s="35" t="str">
        <f>IF(AND(COUNTIF(AL6,"&gt;0")&gt;0,D6="m",J6="U13"),
    IF(AL6&gt;Normwerte!$C$13,1,0),
IF(AND(COUNTIF(AL6,"&gt;0")&gt;0,D6="m",J6="U14"),
     IF(AL6&gt;Normwerte!$C$12,1,0),
IF(AND(COUNTIF(AL6,"&gt;0")&gt;0,D6="m",J6="U15"),
     IF(AL6&gt;Normwerte!$C$11,1,0),
IF(AND(COUNTIF(AL6,"&gt;0")&gt;0,D6="m",J6="U16"),
     IF(AL6&gt;Normwerte!$C$10,1,0),
IF(AND(COUNTIF(AL6,"&gt;0")&gt;0,D6="m",J6="U17"),
     IF(AL6&gt;Normwerte!$C$9,1,0),
IF(AND(COUNTIF(AL6,"&gt;0")&gt;0,D6="m",J6="U18"),
     IF(AL6&gt;Normwerte!$C$8,1,0),
IF(AND(COUNTIF(AL6,"&gt;0")&gt;0,D6="w",J6="U13"),
     IF(AL6&gt;Normwerte!$C$7,1,0),
IF(AND(COUNTIF(AL6,"&gt;0")&gt;0,D6="w",J6="U14"),
     IF(AL6&gt;Normwerte!$C$6,1,0),
IF(AND(COUNTIF(AL6,"&gt;0")&gt;0,D6="w",J6="U15"),
     IF(AL6&gt;Normwerte!$C$5,1,0),
IF(AND(COUNTIF(AL6,"&gt;0")&gt;0,D6="w",J6="U16"),
     IF(AL6&gt;Normwerte!$C$4,1,0),
IF(AND(COUNTIF(AL6,"&gt;0")&gt;0,D6="w",J6="U17"),
     IF(AL6&gt;Normwerte!$C$3,1,0),
IF(AND(COUNTIF(AL6,"&gt;0")&gt;0,D6="w",J6="U18"),
     IF(AL6&gt;Normwerte!$C$2,1,0),"")
)))))))))))</f>
        <v/>
      </c>
      <c r="AN6" s="6"/>
      <c r="AO6" s="6"/>
      <c r="AP6" s="6"/>
      <c r="AQ6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6" s="35" t="str">
        <f>IF(COUNTIF(Table25[[#This Row],[Jump &amp; Reach 
(Spike) max.]],"&gt;0")&gt;0,
     Table25[[#This Row],[Jump &amp; Reach 
(Spike) max.]]-Table25[[#This Row],[Reichhöhe
einarmig '[cm']]],
     "")</f>
        <v/>
      </c>
      <c r="AS6" s="56" t="str">
        <f t="shared" si="3"/>
        <v/>
      </c>
      <c r="AT6" s="35" t="str">
        <f>IF(AND(COUNTIF(AS6,"&gt;0")&gt;0,D6="m",J6="U13"),
    IF(AS6&gt;Normwerte!$D$13,1,0),
IF(AND(COUNTIF(AS6,"&gt;0")&gt;0,D6="m",J6="U14"),
     IF(AS6&gt;Normwerte!$D$12,1,0),
IF(AND(COUNTIF(AS6,"&gt;0")&gt;0,D6="m",J6="U15"),
     IF(AS6&gt;Normwerte!$D$11,1,0),
IF(AND(COUNTIF(AS6,"&gt;0")&gt;0,D6="m",J6="U16"),
     IF(AS6&gt;Normwerte!$D$10,1,0),
IF(AND(COUNTIF(AS6,"&gt;0")&gt;0,D6="m",J6="U17"),
     IF(AS6&gt;Normwerte!$D$9,1,0),
IF(AND(COUNTIF(AS6,"&gt;0")&gt;0,D6="m",J6="U18"),
     IF(AS6&gt;Normwerte!$D$8,1,0),
IF(AND(COUNTIF(AS6,"&gt;0")&gt;0,D6="w",J6="U13"),
     IF(AS6&gt;Normwerte!$D$7,1,0),
IF(AND(COUNTIF(AS6,"&gt;0")&gt;0,D6="w",J6="U14"),
     IF(AS6&gt;Normwerte!$D$6,1,0),
IF(AND(COUNTIF(AS6,"&gt;0")&gt;0,D6="w",J6="U15"),
     IF(AS6&gt;Normwerte!$D$5,1,0),
IF(AND(COUNTIF(AS6,"&gt;0")&gt;0,D6="w",J6="U16"),
     IF(AS6&gt;Normwerte!$D$4,1,0),
IF(AND(COUNTIF(AS6,"&gt;0")&gt;0,D6="w",J6="U17"),
     IF(AS6&gt;Normwerte!$D$3,1,0),
IF(AND(COUNTIF(AS6,"&gt;0")&gt;0,D6="w",J6="U18"),
     IF(AS6&gt;Normwerte!$D$2,1,0),"")
)))))))))))</f>
        <v/>
      </c>
      <c r="AU6" s="6"/>
      <c r="AV6" s="6"/>
      <c r="AW6" s="6"/>
      <c r="AX6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" s="56" t="str">
        <f t="shared" si="4"/>
        <v/>
      </c>
      <c r="AZ6" s="35" t="str">
        <f>IF(AND(COUNTIF(AY6,"&gt;0")&gt;0,D6="m",J6="U13"),
    IF(AY6&gt;Normwerte!$E$13,1,0),
IF(AND(COUNTIF(AY6,"&gt;0")&gt;0,D6="m",J6="U14"),
     IF(AY6&gt;Normwerte!$E$12,1,0),
IF(AND(COUNTIF(AY6,"&gt;0")&gt;0,D6="m",J6="U15"),
     IF(AY6&gt;Normwerte!$E$11,1,0),
IF(AND(COUNTIF(AY6,"&gt;0")&gt;0,D6="m",J6="U16"),
     IF(AY6&gt;Normwerte!$E$10,1,0),
IF(AND(COUNTIF(AY6,"&gt;0")&gt;0,D6="m",J6="U17"),
     IF(AY6&gt;Normwerte!$E$9,1,0),
IF(AND(COUNTIF(AY6,"&gt;0")&gt;0,D6="m",J6="U18"),
     IF(AY6&gt;Normwerte!$E$8,1,0),
IF(AND(COUNTIF(AY6,"&gt;0")&gt;0,D6="w",J6="U13"),
     IF(AY6&gt;Normwerte!$E$7,1,0),
IF(AND(COUNTIF(AY6,"&gt;0")&gt;0,D6="w",J6="U14"),
     IF(AY6&gt;Normwerte!$E$6,1,0),
IF(AND(COUNTIF(AY6,"&gt;0")&gt;0,D6="w",J6="U15"),
     IF(AY6&gt;Normwerte!$E$5,1,0),
IF(AND(COUNTIF(AY6,"&gt;0")&gt;0,D6="w",J6="U16"),
     IF(AY6&gt;Normwerte!$E$4,1,0),
IF(AND(COUNTIF(AY6,"&gt;0")&gt;0,D6="w",J6="U17"),
     IF(AY6&gt;Normwerte!$E$3,1,0),
IF(AND(COUNTIF(AY6,"&gt;0")&gt;0,D6="w",J6="U18"),
     IF(AY6&gt;Normwerte!$E$2,1,0),"")
)))))))))))</f>
        <v/>
      </c>
      <c r="BA6" s="6"/>
      <c r="BB6" s="6"/>
      <c r="BC6" s="6"/>
      <c r="BD6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" s="56" t="str">
        <f t="shared" si="8"/>
        <v/>
      </c>
      <c r="BF6" s="35" t="str">
        <f>IF(AND(COUNTIF(BE6,"&gt;0")&gt;0,D6="m",J6="U13"),
    IF(BE6&gt;Normwerte!$F$13,1,0),
IF(AND(COUNTIF(BE6,"&gt;0")&gt;0,D6="m",J6="U14"),
     IF(BE6&gt;Normwerte!$F$12,1,0),
IF(AND(COUNTIF(BE6,"&gt;0")&gt;0,D6="m",J6="U15"),
     IF(BE6&gt;Normwerte!$F$11,1,0),
IF(AND(COUNTIF(BE6,"&gt;0")&gt;0,D6="m",J6="U16"),
     IF(BE6&gt;Normwerte!$F$10,1,0),
IF(AND(COUNTIF(BE6,"&gt;0")&gt;0,D6="m",J6="U17"),
     IF(BE6&gt;Normwerte!$F$9,1,0),
IF(AND(COUNTIF(BE6,"&gt;0")&gt;0,D6="m",J6="U18"),
     IF(BE6&gt;Normwerte!$F$8,1,0),
IF(AND(COUNTIF(BE6,"&gt;0")&gt;0,D6="w",J6="U13"),
     IF(BE6&gt;Normwerte!$F$7,1,0),
IF(AND(COUNTIF(BE6,"&gt;0")&gt;0,D6="w",J6="U14"),
     IF(BE6&gt;Normwerte!$F$6,1,0),
IF(AND(COUNTIF(BE6,"&gt;0")&gt;0,D6="w",J6="U15"),
     IF(BE6&gt;Normwerte!$F$5,1,0),
IF(AND(COUNTIF(BE6,"&gt;0")&gt;0,D6="w",J6="U16"),
     IF(BE6&gt;Normwerte!$F$4,1,0),
IF(AND(COUNTIF(BE6,"&gt;0")&gt;0,D6="w",J6="U17"),
     IF(BE6&gt;Normwerte!$F$3,1,0),
IF(AND(COUNTIF(BE6,"&gt;0")&gt;0,D6="w",J6="U18"),
     IF(BE6&gt;Normwerte!$F$2,1,0),"")
)))))))))))</f>
        <v/>
      </c>
      <c r="BG6" s="6"/>
      <c r="BH6" s="6"/>
      <c r="BI6" s="6"/>
      <c r="BJ6" s="39" t="str">
        <f>IF(COUNTIF(Table25[[#This Row],[Schlagballwurf V1
'[km/h']]:[Schlagballwurf V3
'[km/h']]],"&gt;0")&gt;0,
     MAX(Table25[[#This Row],[Schlagballwurf V1
'[km/h']]:[Schlagballwurf V3
'[km/h']]]),
     "")</f>
        <v/>
      </c>
      <c r="BK6" s="56" t="str">
        <f t="shared" si="5"/>
        <v/>
      </c>
      <c r="BL6" s="35" t="str">
        <f>IF(AND(COUNTIF(BK6,"&gt;0")&gt;0,D6="m",J6="U13"),
     IF(BK6&gt;Normwerte!$G$13,1,0),
IF(AND(COUNTIF(BK6,"&gt;0")&gt;0,D6="m",J6="U14"),
     IF(BK6&gt;Normwerte!$G$12,1,0),
IF(AND(COUNTIF(BK6,"&gt;0")&gt;0,D6="m",J6="U15"),
     IF(BK6&gt;Normwerte!$G$11,1,0),
IF(AND(COUNTIF(BK6,"&gt;0")&gt;0,D6="m",J6="U16"),
     IF(BK6&gt;Normwerte!$G$10,1,0),
IF(AND(COUNTIF(BK6,"&gt;0")&gt;0,D6="m",J6="U17"),
     IF(BK6&gt;Normwerte!$G$9,1,0),
IF(AND(COUNTIF(BK6,"&gt;0")&gt;0,D6="m",J6="U18"),
     IF(BK6&gt;Normwerte!$G$8,1,0),
IF(AND(COUNTIF(BK6,"&gt;0")&gt;0,D6="w",J6="U13"),
     IF(BK6&gt;Normwerte!$G$7,1,0),
IF(AND(COUNTIF(BK6,"&gt;0")&gt;0,D6="w",J6="U14"),
     IF(BK6&gt;Normwerte!$G$6,1,0),
IF(AND(COUNTIF(BK6,"&gt;0")&gt;0,D6="w",J6="U15"),
     IF(BK6&gt;Normwerte!$G$5,1,0),
IF(AND(COUNTIF(BK6,"&gt;0")&gt;0,D6="w",J6="U16"),
     IF(BK6&gt;Normwerte!$G$4,1,0),
IF(AND(COUNTIF(BK6,"&gt;0")&gt;0,D6="w",J6="U17"),
     IF(BK6&gt;Normwerte!$G$3,1,0),
IF(AND(COUNTIF(BK6,"&gt;0")&gt;0,D6="w",J6="U18"),
     IF(BK6&gt;Normwerte!$G$2,1,0),"")
)))))))))))</f>
        <v/>
      </c>
      <c r="BM6" s="6"/>
      <c r="BN6" s="6"/>
      <c r="BO6" s="6"/>
      <c r="BP6" s="6"/>
      <c r="BQ6" s="39" t="str">
        <f>IF(COUNTIF(Table25[[#This Row],[T-Test links
V1
'[s']]:[T-Test links
V2
'[s']]],"&gt;0")&gt;0,
     MIN(Table25[[#This Row],[T-Test links
V1
'[s']]:[T-Test links
V2
'[s']]]),
     "")</f>
        <v/>
      </c>
      <c r="BR6" s="39" t="str">
        <f>IF(COUNTIF(Table25[[#This Row],[T-Test rechts 
V1
'[s']]:[T-Test rechts
V2
'[s']]],"&gt;0")&gt;0,
     MIN(Table25[[#This Row],[T-Test rechts 
V1
'[s']]:[T-Test rechts
V2
'[s']]]),
     "")</f>
        <v/>
      </c>
      <c r="BS6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" s="56" t="str">
        <f t="shared" si="6"/>
        <v/>
      </c>
      <c r="BU6" s="35" t="str">
        <f>IF(AND(COUNTIF(BT6,"&gt;0")&gt;0,D6="m",J6="U13"),
     IF(BT6&gt;Normwerte!$H$13,1,0),
IF(AND(COUNTIF(BT6,"&gt;0")&gt;0,D6="m",J6="U14"),
     IF(BT6&gt;Normwerte!$H$12,1,0),
IF(AND(COUNTIF(BT6,"&gt;0")&gt;0,D6="m",J6="U15"),
     IF(BT6&gt;Normwerte!$H$11,1,0),
IF(AND(COUNTIF(BT6,"&gt;0")&gt;0,D6="m",J6="U16"),
     IF(BT6&gt;Normwerte!$H$10,1,0),
IF(AND(COUNTIF(BT6,"&gt;0")&gt;0,D6="m",J6="U17"),
     IF(BT6&gt;Normwerte!$H$9,1,0),
IF(AND(COUNTIF(BT6,"&gt;0")&gt;0,D6="m",J6="U18"),
     IF(BT6&gt;Normwerte!$H$8,1,0),
IF(AND(COUNTIF(BT6,"&gt;0")&gt;0,D6="w",J6="U13"),
     IF(BT6&gt;Normwerte!$H$7,1,0),
IF(AND(COUNTIF(BT6,"&gt;0")&gt;0,D6="w",J6="U14"),
     IF(BT6&gt;Normwerte!$H$6,1,0),
IF(AND(COUNTIF(BT6,"&gt;0")&gt;0,D6="w",J6="U15"),
     IF(BT6&gt;Normwerte!$H$5,1,0),
IF(AND(COUNTIF(BT6,"&gt;0")&gt;0,D6="w",J6="U16"),
     IF(BT6&gt;Normwerte!$H$4,1,0),
IF(AND(COUNTIF(BT6,"&gt;0")&gt;0,D6="w",J6="U17"),
     IF(BT6&gt;Normwerte!$H$3,1,0),
IF(AND(COUNTIF(BT6,"&gt;0")&gt;0,D6="w",J6="U18"),
     IF(BT6&gt;Normwerte!$H$2,1,0),"")
)))))))))))</f>
        <v/>
      </c>
    </row>
    <row r="7" spans="1:73" x14ac:dyDescent="0.45">
      <c r="B7" s="103"/>
      <c r="C7" s="103"/>
      <c r="D7" s="43"/>
      <c r="E7" s="93"/>
      <c r="F7" s="53"/>
      <c r="G7" s="5"/>
      <c r="H7" s="95"/>
      <c r="I7" s="12" t="str">
        <f>IF(ISBLANK(Table25[[#This Row],[Geb.Datum
'[TT.MM.JJJJ']]]),"",
     YEAR(Table25[[#This Row],[Geb.Datum
'[TT.MM.JJJJ']]]))</f>
        <v/>
      </c>
      <c r="J7" s="30" t="str">
        <f>_xlfn.XLOOKUP(Table25[[#This Row],[Geburtsjahr]],Altersklasse!$B$2:$B$7,Altersklasse!$A$2:$A$7,"",0)</f>
        <v/>
      </c>
      <c r="K7" s="42" t="str">
        <f t="shared" si="0"/>
        <v/>
      </c>
      <c r="L7" s="46" t="str">
        <f>IF(OR(ISBLANK(AF7),NOT(ISNUMBER(AF7))),"",IF(AND(AF7&gt;0,D7="m",J7="U13"),
    IF(AF7&gt;Normwerte!$J$13,2,IF(AF7&gt;Normwerte!$I$13,1,0)),
IF(AND(AF7&gt;0,D7="m",J7="U14"),
     IF(AF7&gt;Normwerte!$J$12,2,IF(AF7&gt;Normwerte!$I$12,1,0)),
IF(AND(AF7&gt;0,D7="m",J7="U15"),
     IF(AF7&gt;Normwerte!$J$11,2,IF(AF7&gt;Normwerte!$I$11,1,0)),
IF(AND(AF7&gt;0,D7="m",J7="U16"),
     IF(AF7&gt;Normwerte!$J$10,2,IF(AF7&gt;Normwerte!$I$10,1,0)),
IF(AND(AF7&gt;0,D7="m",J7="U17"),
     IF(AF7&gt;Normwerte!$J$9,2,IF(AF7&gt;Normwerte!$I$9,1,0)),
IF(AND(AF7&gt;0,D7="m",J7="U18"),
     IF(AF7&gt;Normwerte!$J$8,2,IF(AF7&gt;Normwerte!$I$8,1,0)),
IF(AND(AF7&gt;0,D7="w",J7="U13"),
     IF(AF7&gt;Normwerte!$J$7,2,IF(AF7&gt;Normwerte!$I$7,1,0)),
IF(AND(AF7&gt;0,D7="w",J7="U14"),
     IF(AF7&gt;Normwerte!$J$6,2,IF(AF7&gt;Normwerte!$I$6,1,0)),
IF(AND(AF7&gt;0,D7="w",J7="U15"),
     IF(AF7&gt;Normwerte!$J$5,2,IF(AF7&gt;Normwerte!$I$5,1,0)),
IF(AND(AF7&gt;0,D7="w",J7="U16"),
     IF(AF7&gt;Normwerte!$J$4,2,IF(AF7&gt;Normwerte!$I$4,1,0)),
IF(AND(AF7&gt;0,D7="w",J7="U17"),
     IF(AF7&gt;Normwerte!$J$3,2,IF(AF7&gt;Normwerte!$I$3,1,0)),
IF(AND(AF7&gt;0,D7="w",J7="U18"),
     IF(AF7&gt;Normwerte!$J$2,2,IF(AF7&gt;Normwerte!$I$2,1,0)),"")
))))))))))))</f>
        <v/>
      </c>
      <c r="M7" s="64" t="str">
        <f>IF(AND(Table25[[#This Row],[Position '[L/AA/MB/S/D']]]="L",L7&lt;2),1,Table25[[#This Row],[Landeskader
Punkte
Anthro Berechnung]])</f>
        <v/>
      </c>
      <c r="N7" s="65" t="str">
        <f>IFERROR(IF((Table25[[#This Row],[Z-Score CMJ]]+Table25[[#This Row],[Z Score Spike]])&gt;0, (Table25[[#This Row],[Z-Score CMJ]]+Table25[[#This Row],[Z Score Spike]])/2, ""), "")</f>
        <v/>
      </c>
      <c r="O7" s="66" t="str">
        <f>IF(AND(COUNTIF(N7,"&gt;0")&gt;0,D7="m",J7="U13"),
    IF(N7&gt;Normwerte!$C$13,1,0),
IF(AND(COUNTIF(N7,"&gt;0")&gt;0,D7="m",J7="U14"),
     IF(N7&gt;Normwerte!$C$12,1,0),
IF(AND(COUNTIF(N7,"&gt;0")&gt;0,D7="m",J7="U15"),
     IF(N7&gt;Normwerte!$C$11,1,0),
IF(AND(COUNTIF(N7,"&gt;0")&gt;0,D7="m",J7="U16"),
     IF(N7&gt;Normwerte!$C$10,1,0),
IF(AND(COUNTIF(N7,"&gt;0")&gt;0,D7="m",J7="U17"),
     IF(N7&gt;Normwerte!$C$9,1,0),
IF(AND(COUNTIF(N7,"&gt;0")&gt;0,D7="m",J7="U18"),
     IF(N7&gt;Normwerte!$C$8,1,0),
IF(AND(COUNTIF(N7,"&gt;0")&gt;0,D7="w",J7="U13"),
     IF(N7&gt;Normwerte!$C$7,1,0),
IF(AND(COUNTIF(N7,"&gt;0")&gt;0,D7="w",J7="U14"),
     IF(N7&gt;Normwerte!$C$6,1,0),
IF(AND(COUNTIF(N7,"&gt;0")&gt;0,D7="w",J7="U15"),
     IF(N7&gt;Normwerte!$C$5,1,0),
IF(AND(COUNTIF(N7,"&gt;0")&gt;0,D7="w",J7="U16"),
     IF(N7&gt;Normwerte!$C$4,1,0),
IF(AND(COUNTIF(N7,"&gt;0")&gt;0,D7="w",J7="U17"),
     IF(N7&gt;Normwerte!$C$3,1,0),
IF(AND(COUNTIF(N7,"&gt;0")&gt;0,D7="w",J7="U18"),
     IF(N7&gt;Normwerte!$C$2,1,0),"")
)))))))))))</f>
        <v/>
      </c>
      <c r="P7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" s="68" t="str">
        <f>IF(AND(COUNTIF(P7,"&gt;0")&gt;0,D7="m",J7="U13"),
    IF(P7&gt;Normwerte!$F$13,1,0),
IF(AND(COUNTIF(P7,"&gt;0")&gt;0,D7="m",J7="U14"),
     IF(P7&gt;Normwerte!$F$12,1,0),
IF(AND(COUNTIF(P7,"&gt;0")&gt;0,D7="m",J7="U15"),
     IF(P7&gt;Normwerte!$F$11,1,0),
IF(AND(COUNTIF(P7,"&gt;0")&gt;0,D7="m",J7="U16"),
     IF(P7&gt;Normwerte!$F$10,1,0),
IF(AND(COUNTIF(P7,"&gt;0")&gt;0,D7="m",J7="U17"),
     IF(P7&gt;Normwerte!$F$9,1,0),
IF(AND(COUNTIF(P7,"&gt;0")&gt;0,D7="m",J7="U18"),
     IF(P7&gt;Normwerte!$F$8,1,0),
IF(AND(COUNTIF(P7,"&gt;0")&gt;0,D7="w",J7="U13"),
     IF(P7&gt;Normwerte!$F$7,1,0),
IF(AND(COUNTIF(P7,"&gt;0")&gt;0,D7="w",J7="U14"),
     IF(P7&gt;Normwerte!$F$6,1,0),
IF(AND(COUNTIF(P7,"&gt;0")&gt;0,D7="w",J7="U15"),
     IF(P7&gt;Normwerte!$F$5,1,0),
IF(AND(COUNTIF(P7,"&gt;0")&gt;0,D7="w",J7="U16"),
     IF(P7&gt;Normwerte!$F$4,1,0),
IF(AND(COUNTIF(P7,"&gt;0")&gt;0,D7="w",J7="U17"),
     IF(P7&gt;Normwerte!$F$3,1,0),
IF(AND(COUNTIF(P7,"&gt;0")&gt;0,D7="w",J7="U18"),
     IF(P7&gt;Normwerte!$F$2,1,0),"")
)))))))))))</f>
        <v/>
      </c>
      <c r="R7" s="66" t="str">
        <f>Table25[[#This Row],[Punkte
T-Test]]</f>
        <v/>
      </c>
      <c r="S7" s="69" t="str">
        <f>IF(SUMIF(Table25[[#This Row],[Landeskader
Punkte
Anthro]:[Landeskader
Punkte
T-Test]],"&gt;0")=0,
    "",
    SUM(M7,O7,Q7,R7))</f>
        <v/>
      </c>
      <c r="T7" s="101"/>
      <c r="U7" s="101"/>
      <c r="V7" s="26"/>
      <c r="W7" s="26"/>
      <c r="X7" s="26"/>
      <c r="Y7" s="24"/>
      <c r="Z7" s="24"/>
      <c r="AA7" s="24"/>
      <c r="AB7" s="26"/>
      <c r="AC7" s="26"/>
      <c r="AD7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" s="55" t="str">
        <f t="shared" si="7"/>
        <v/>
      </c>
      <c r="AF7" s="75" t="str">
        <f t="shared" si="1"/>
        <v/>
      </c>
      <c r="AG7" s="74"/>
      <c r="AH7" s="52"/>
      <c r="AI7" s="24"/>
      <c r="AJ7" s="33" t="str">
        <f>IF(COUNTIF(Table25[[#This Row],[Jump &amp; Reach 
(CMJ) V1]:[Jump &amp; Reach 
(CMJ) V3]],"&gt;0")&gt;0,
     MAX(Table25[[#This Row],[Jump &amp; Reach 
(CMJ) V1]:[Jump &amp; Reach 
(CMJ) V3]]),
     "")</f>
        <v/>
      </c>
      <c r="AK7" s="34" t="str">
        <f>IF(COUNTIF(Table25[[#This Row],[Jump &amp; Reach 
(CMJ) max.]],"&gt;0")&gt;0,
     Table25[[#This Row],[Jump &amp; Reach 
(CMJ) max.]]-Table25[[#This Row],[Reichhöhe
einarmig '[cm']]],
     "")</f>
        <v/>
      </c>
      <c r="AL7" s="56" t="str">
        <f t="shared" si="2"/>
        <v/>
      </c>
      <c r="AM7" s="35" t="str">
        <f>IF(AND(COUNTIF(AL7,"&gt;0")&gt;0,D7="m",J7="U13"),
    IF(AL7&gt;Normwerte!$C$13,1,0),
IF(AND(COUNTIF(AL7,"&gt;0")&gt;0,D7="m",J7="U14"),
     IF(AL7&gt;Normwerte!$C$12,1,0),
IF(AND(COUNTIF(AL7,"&gt;0")&gt;0,D7="m",J7="U15"),
     IF(AL7&gt;Normwerte!$C$11,1,0),
IF(AND(COUNTIF(AL7,"&gt;0")&gt;0,D7="m",J7="U16"),
     IF(AL7&gt;Normwerte!$C$10,1,0),
IF(AND(COUNTIF(AL7,"&gt;0")&gt;0,D7="m",J7="U17"),
     IF(AL7&gt;Normwerte!$C$9,1,0),
IF(AND(COUNTIF(AL7,"&gt;0")&gt;0,D7="m",J7="U18"),
     IF(AL7&gt;Normwerte!$C$8,1,0),
IF(AND(COUNTIF(AL7,"&gt;0")&gt;0,D7="w",J7="U13"),
     IF(AL7&gt;Normwerte!$C$7,1,0),
IF(AND(COUNTIF(AL7,"&gt;0")&gt;0,D7="w",J7="U14"),
     IF(AL7&gt;Normwerte!$C$6,1,0),
IF(AND(COUNTIF(AL7,"&gt;0")&gt;0,D7="w",J7="U15"),
     IF(AL7&gt;Normwerte!$C$5,1,0),
IF(AND(COUNTIF(AL7,"&gt;0")&gt;0,D7="w",J7="U16"),
     IF(AL7&gt;Normwerte!$C$4,1,0),
IF(AND(COUNTIF(AL7,"&gt;0")&gt;0,D7="w",J7="U17"),
     IF(AL7&gt;Normwerte!$C$3,1,0),
IF(AND(COUNTIF(AL7,"&gt;0")&gt;0,D7="w",J7="U18"),
     IF(AL7&gt;Normwerte!$C$2,1,0),"")
)))))))))))</f>
        <v/>
      </c>
      <c r="AN7" s="6"/>
      <c r="AO7" s="6"/>
      <c r="AP7" s="6"/>
      <c r="AQ7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7" s="35" t="str">
        <f>IF(COUNTIF(Table25[[#This Row],[Jump &amp; Reach 
(Spike) max.]],"&gt;0")&gt;0,
     Table25[[#This Row],[Jump &amp; Reach 
(Spike) max.]]-Table25[[#This Row],[Reichhöhe
einarmig '[cm']]],
     "")</f>
        <v/>
      </c>
      <c r="AS7" s="56" t="str">
        <f t="shared" si="3"/>
        <v/>
      </c>
      <c r="AT7" s="35" t="str">
        <f>IF(AND(COUNTIF(AS7,"&gt;0")&gt;0,D7="m",J7="U13"),
    IF(AS7&gt;Normwerte!$D$13,1,0),
IF(AND(COUNTIF(AS7,"&gt;0")&gt;0,D7="m",J7="U14"),
     IF(AS7&gt;Normwerte!$D$12,1,0),
IF(AND(COUNTIF(AS7,"&gt;0")&gt;0,D7="m",J7="U15"),
     IF(AS7&gt;Normwerte!$D$11,1,0),
IF(AND(COUNTIF(AS7,"&gt;0")&gt;0,D7="m",J7="U16"),
     IF(AS7&gt;Normwerte!$D$10,1,0),
IF(AND(COUNTIF(AS7,"&gt;0")&gt;0,D7="m",J7="U17"),
     IF(AS7&gt;Normwerte!$D$9,1,0),
IF(AND(COUNTIF(AS7,"&gt;0")&gt;0,D7="m",J7="U18"),
     IF(AS7&gt;Normwerte!$D$8,1,0),
IF(AND(COUNTIF(AS7,"&gt;0")&gt;0,D7="w",J7="U13"),
     IF(AS7&gt;Normwerte!$D$7,1,0),
IF(AND(COUNTIF(AS7,"&gt;0")&gt;0,D7="w",J7="U14"),
     IF(AS7&gt;Normwerte!$D$6,1,0),
IF(AND(COUNTIF(AS7,"&gt;0")&gt;0,D7="w",J7="U15"),
     IF(AS7&gt;Normwerte!$D$5,1,0),
IF(AND(COUNTIF(AS7,"&gt;0")&gt;0,D7="w",J7="U16"),
     IF(AS7&gt;Normwerte!$D$4,1,0),
IF(AND(COUNTIF(AS7,"&gt;0")&gt;0,D7="w",J7="U17"),
     IF(AS7&gt;Normwerte!$D$3,1,0),
IF(AND(COUNTIF(AS7,"&gt;0")&gt;0,D7="w",J7="U18"),
     IF(AS7&gt;Normwerte!$D$2,1,0),"")
)))))))))))</f>
        <v/>
      </c>
      <c r="AU7" s="6"/>
      <c r="AV7" s="6"/>
      <c r="AW7" s="6"/>
      <c r="AX7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" s="56" t="str">
        <f t="shared" si="4"/>
        <v/>
      </c>
      <c r="AZ7" s="35" t="str">
        <f>IF(AND(COUNTIF(AY7,"&gt;0")&gt;0,D7="m",J7="U13"),
    IF(AY7&gt;Normwerte!$E$13,1,0),
IF(AND(COUNTIF(AY7,"&gt;0")&gt;0,D7="m",J7="U14"),
     IF(AY7&gt;Normwerte!$E$12,1,0),
IF(AND(COUNTIF(AY7,"&gt;0")&gt;0,D7="m",J7="U15"),
     IF(AY7&gt;Normwerte!$E$11,1,0),
IF(AND(COUNTIF(AY7,"&gt;0")&gt;0,D7="m",J7="U16"),
     IF(AY7&gt;Normwerte!$E$10,1,0),
IF(AND(COUNTIF(AY7,"&gt;0")&gt;0,D7="m",J7="U17"),
     IF(AY7&gt;Normwerte!$E$9,1,0),
IF(AND(COUNTIF(AY7,"&gt;0")&gt;0,D7="m",J7="U18"),
     IF(AY7&gt;Normwerte!$E$8,1,0),
IF(AND(COUNTIF(AY7,"&gt;0")&gt;0,D7="w",J7="U13"),
     IF(AY7&gt;Normwerte!$E$7,1,0),
IF(AND(COUNTIF(AY7,"&gt;0")&gt;0,D7="w",J7="U14"),
     IF(AY7&gt;Normwerte!$E$6,1,0),
IF(AND(COUNTIF(AY7,"&gt;0")&gt;0,D7="w",J7="U15"),
     IF(AY7&gt;Normwerte!$E$5,1,0),
IF(AND(COUNTIF(AY7,"&gt;0")&gt;0,D7="w",J7="U16"),
     IF(AY7&gt;Normwerte!$E$4,1,0),
IF(AND(COUNTIF(AY7,"&gt;0")&gt;0,D7="w",J7="U17"),
     IF(AY7&gt;Normwerte!$E$3,1,0),
IF(AND(COUNTIF(AY7,"&gt;0")&gt;0,D7="w",J7="U18"),
     IF(AY7&gt;Normwerte!$E$2,1,0),"")
)))))))))))</f>
        <v/>
      </c>
      <c r="BA7" s="6"/>
      <c r="BB7" s="6"/>
      <c r="BC7" s="6"/>
      <c r="BD7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" s="56" t="str">
        <f t="shared" si="8"/>
        <v/>
      </c>
      <c r="BF7" s="35" t="str">
        <f>IF(AND(COUNTIF(BE7,"&gt;0")&gt;0,D7="m",J7="U13"),
    IF(BE7&gt;Normwerte!$F$13,1,0),
IF(AND(COUNTIF(BE7,"&gt;0")&gt;0,D7="m",J7="U14"),
     IF(BE7&gt;Normwerte!$F$12,1,0),
IF(AND(COUNTIF(BE7,"&gt;0")&gt;0,D7="m",J7="U15"),
     IF(BE7&gt;Normwerte!$F$11,1,0),
IF(AND(COUNTIF(BE7,"&gt;0")&gt;0,D7="m",J7="U16"),
     IF(BE7&gt;Normwerte!$F$10,1,0),
IF(AND(COUNTIF(BE7,"&gt;0")&gt;0,D7="m",J7="U17"),
     IF(BE7&gt;Normwerte!$F$9,1,0),
IF(AND(COUNTIF(BE7,"&gt;0")&gt;0,D7="m",J7="U18"),
     IF(BE7&gt;Normwerte!$F$8,1,0),
IF(AND(COUNTIF(BE7,"&gt;0")&gt;0,D7="w",J7="U13"),
     IF(BE7&gt;Normwerte!$F$7,1,0),
IF(AND(COUNTIF(BE7,"&gt;0")&gt;0,D7="w",J7="U14"),
     IF(BE7&gt;Normwerte!$F$6,1,0),
IF(AND(COUNTIF(BE7,"&gt;0")&gt;0,D7="w",J7="U15"),
     IF(BE7&gt;Normwerte!$F$5,1,0),
IF(AND(COUNTIF(BE7,"&gt;0")&gt;0,D7="w",J7="U16"),
     IF(BE7&gt;Normwerte!$F$4,1,0),
IF(AND(COUNTIF(BE7,"&gt;0")&gt;0,D7="w",J7="U17"),
     IF(BE7&gt;Normwerte!$F$3,1,0),
IF(AND(COUNTIF(BE7,"&gt;0")&gt;0,D7="w",J7="U18"),
     IF(BE7&gt;Normwerte!$F$2,1,0),"")
)))))))))))</f>
        <v/>
      </c>
      <c r="BG7" s="6"/>
      <c r="BH7" s="6"/>
      <c r="BI7" s="6"/>
      <c r="BJ7" s="39" t="str">
        <f>IF(COUNTIF(Table25[[#This Row],[Schlagballwurf V1
'[km/h']]:[Schlagballwurf V3
'[km/h']]],"&gt;0")&gt;0,
     MAX(Table25[[#This Row],[Schlagballwurf V1
'[km/h']]:[Schlagballwurf V3
'[km/h']]]),
     "")</f>
        <v/>
      </c>
      <c r="BK7" s="56" t="str">
        <f t="shared" si="5"/>
        <v/>
      </c>
      <c r="BL7" s="35" t="str">
        <f>IF(AND(COUNTIF(BK7,"&gt;0")&gt;0,D7="m",J7="U13"),
     IF(BK7&gt;Normwerte!$G$13,1,0),
IF(AND(COUNTIF(BK7,"&gt;0")&gt;0,D7="m",J7="U14"),
     IF(BK7&gt;Normwerte!$G$12,1,0),
IF(AND(COUNTIF(BK7,"&gt;0")&gt;0,D7="m",J7="U15"),
     IF(BK7&gt;Normwerte!$G$11,1,0),
IF(AND(COUNTIF(BK7,"&gt;0")&gt;0,D7="m",J7="U16"),
     IF(BK7&gt;Normwerte!$G$10,1,0),
IF(AND(COUNTIF(BK7,"&gt;0")&gt;0,D7="m",J7="U17"),
     IF(BK7&gt;Normwerte!$G$9,1,0),
IF(AND(COUNTIF(BK7,"&gt;0")&gt;0,D7="m",J7="U18"),
     IF(BK7&gt;Normwerte!$G$8,1,0),
IF(AND(COUNTIF(BK7,"&gt;0")&gt;0,D7="w",J7="U13"),
     IF(BK7&gt;Normwerte!$G$7,1,0),
IF(AND(COUNTIF(BK7,"&gt;0")&gt;0,D7="w",J7="U14"),
     IF(BK7&gt;Normwerte!$G$6,1,0),
IF(AND(COUNTIF(BK7,"&gt;0")&gt;0,D7="w",J7="U15"),
     IF(BK7&gt;Normwerte!$G$5,1,0),
IF(AND(COUNTIF(BK7,"&gt;0")&gt;0,D7="w",J7="U16"),
     IF(BK7&gt;Normwerte!$G$4,1,0),
IF(AND(COUNTIF(BK7,"&gt;0")&gt;0,D7="w",J7="U17"),
     IF(BK7&gt;Normwerte!$G$3,1,0),
IF(AND(COUNTIF(BK7,"&gt;0")&gt;0,D7="w",J7="U18"),
     IF(BK7&gt;Normwerte!$G$2,1,0),"")
)))))))))))</f>
        <v/>
      </c>
      <c r="BM7" s="6"/>
      <c r="BN7" s="6"/>
      <c r="BO7" s="6"/>
      <c r="BP7" s="6"/>
      <c r="BQ7" s="39" t="str">
        <f>IF(COUNTIF(Table25[[#This Row],[T-Test links
V1
'[s']]:[T-Test links
V2
'[s']]],"&gt;0")&gt;0,
     MIN(Table25[[#This Row],[T-Test links
V1
'[s']]:[T-Test links
V2
'[s']]]),
     "")</f>
        <v/>
      </c>
      <c r="BR7" s="39" t="str">
        <f>IF(COUNTIF(Table25[[#This Row],[T-Test rechts 
V1
'[s']]:[T-Test rechts
V2
'[s']]],"&gt;0")&gt;0,
     MIN(Table25[[#This Row],[T-Test rechts 
V1
'[s']]:[T-Test rechts
V2
'[s']]]),
     "")</f>
        <v/>
      </c>
      <c r="BS7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" s="56" t="str">
        <f t="shared" si="6"/>
        <v/>
      </c>
      <c r="BU7" s="35" t="str">
        <f>IF(AND(COUNTIF(BT7,"&gt;0")&gt;0,D7="m",J7="U13"),
     IF(BT7&gt;Normwerte!$H$13,1,0),
IF(AND(COUNTIF(BT7,"&gt;0")&gt;0,D7="m",J7="U14"),
     IF(BT7&gt;Normwerte!$H$12,1,0),
IF(AND(COUNTIF(BT7,"&gt;0")&gt;0,D7="m",J7="U15"),
     IF(BT7&gt;Normwerte!$H$11,1,0),
IF(AND(COUNTIF(BT7,"&gt;0")&gt;0,D7="m",J7="U16"),
     IF(BT7&gt;Normwerte!$H$10,1,0),
IF(AND(COUNTIF(BT7,"&gt;0")&gt;0,D7="m",J7="U17"),
     IF(BT7&gt;Normwerte!$H$9,1,0),
IF(AND(COUNTIF(BT7,"&gt;0")&gt;0,D7="m",J7="U18"),
     IF(BT7&gt;Normwerte!$H$8,1,0),
IF(AND(COUNTIF(BT7,"&gt;0")&gt;0,D7="w",J7="U13"),
     IF(BT7&gt;Normwerte!$H$7,1,0),
IF(AND(COUNTIF(BT7,"&gt;0")&gt;0,D7="w",J7="U14"),
     IF(BT7&gt;Normwerte!$H$6,1,0),
IF(AND(COUNTIF(BT7,"&gt;0")&gt;0,D7="w",J7="U15"),
     IF(BT7&gt;Normwerte!$H$5,1,0),
IF(AND(COUNTIF(BT7,"&gt;0")&gt;0,D7="w",J7="U16"),
     IF(BT7&gt;Normwerte!$H$4,1,0),
IF(AND(COUNTIF(BT7,"&gt;0")&gt;0,D7="w",J7="U17"),
     IF(BT7&gt;Normwerte!$H$3,1,0),
IF(AND(COUNTIF(BT7,"&gt;0")&gt;0,D7="w",J7="U18"),
     IF(BT7&gt;Normwerte!$H$2,1,0),"")
)))))))))))</f>
        <v/>
      </c>
    </row>
    <row r="8" spans="1:73" x14ac:dyDescent="0.45">
      <c r="B8" s="103"/>
      <c r="C8" s="103"/>
      <c r="D8" s="43"/>
      <c r="E8" s="93"/>
      <c r="F8" s="53"/>
      <c r="G8" s="5"/>
      <c r="H8" s="95"/>
      <c r="I8" s="12" t="str">
        <f>IF(ISBLANK(Table25[[#This Row],[Geb.Datum
'[TT.MM.JJJJ']]]),"",
     YEAR(Table25[[#This Row],[Geb.Datum
'[TT.MM.JJJJ']]]))</f>
        <v/>
      </c>
      <c r="J8" s="30" t="str">
        <f>_xlfn.XLOOKUP(Table25[[#This Row],[Geburtsjahr]],Altersklasse!$B$2:$B$7,Altersklasse!$A$2:$A$7,"",0)</f>
        <v/>
      </c>
      <c r="K8" s="42" t="str">
        <f t="shared" si="0"/>
        <v/>
      </c>
      <c r="L8" s="46" t="str">
        <f>IF(OR(ISBLANK(AF8),NOT(ISNUMBER(AF8))),"",IF(AND(AF8&gt;0,D8="m",J8="U13"),
    IF(AF8&gt;Normwerte!$J$13,2,IF(AF8&gt;Normwerte!$I$13,1,0)),
IF(AND(AF8&gt;0,D8="m",J8="U14"),
     IF(AF8&gt;Normwerte!$J$12,2,IF(AF8&gt;Normwerte!$I$12,1,0)),
IF(AND(AF8&gt;0,D8="m",J8="U15"),
     IF(AF8&gt;Normwerte!$J$11,2,IF(AF8&gt;Normwerte!$I$11,1,0)),
IF(AND(AF8&gt;0,D8="m",J8="U16"),
     IF(AF8&gt;Normwerte!$J$10,2,IF(AF8&gt;Normwerte!$I$10,1,0)),
IF(AND(AF8&gt;0,D8="m",J8="U17"),
     IF(AF8&gt;Normwerte!$J$9,2,IF(AF8&gt;Normwerte!$I$9,1,0)),
IF(AND(AF8&gt;0,D8="m",J8="U18"),
     IF(AF8&gt;Normwerte!$J$8,2,IF(AF8&gt;Normwerte!$I$8,1,0)),
IF(AND(AF8&gt;0,D8="w",J8="U13"),
     IF(AF8&gt;Normwerte!$J$7,2,IF(AF8&gt;Normwerte!$I$7,1,0)),
IF(AND(AF8&gt;0,D8="w",J8="U14"),
     IF(AF8&gt;Normwerte!$J$6,2,IF(AF8&gt;Normwerte!$I$6,1,0)),
IF(AND(AF8&gt;0,D8="w",J8="U15"),
     IF(AF8&gt;Normwerte!$J$5,2,IF(AF8&gt;Normwerte!$I$5,1,0)),
IF(AND(AF8&gt;0,D8="w",J8="U16"),
     IF(AF8&gt;Normwerte!$J$4,2,IF(AF8&gt;Normwerte!$I$4,1,0)),
IF(AND(AF8&gt;0,D8="w",J8="U17"),
     IF(AF8&gt;Normwerte!$J$3,2,IF(AF8&gt;Normwerte!$I$3,1,0)),
IF(AND(AF8&gt;0,D8="w",J8="U18"),
     IF(AF8&gt;Normwerte!$J$2,2,IF(AF8&gt;Normwerte!$I$2,1,0)),"")
))))))))))))</f>
        <v/>
      </c>
      <c r="M8" s="64" t="str">
        <f>IF(AND(Table25[[#This Row],[Position '[L/AA/MB/S/D']]]="L",L8&lt;2),1,Table25[[#This Row],[Landeskader
Punkte
Anthro Berechnung]])</f>
        <v/>
      </c>
      <c r="N8" s="65" t="str">
        <f>IFERROR(IF((Table25[[#This Row],[Z-Score CMJ]]+Table25[[#This Row],[Z Score Spike]])&gt;0, (Table25[[#This Row],[Z-Score CMJ]]+Table25[[#This Row],[Z Score Spike]])/2, ""), "")</f>
        <v/>
      </c>
      <c r="O8" s="66" t="str">
        <f>IF(AND(COUNTIF(N8,"&gt;0")&gt;0,D8="m",J8="U13"),
    IF(N8&gt;Normwerte!$C$13,1,0),
IF(AND(COUNTIF(N8,"&gt;0")&gt;0,D8="m",J8="U14"),
     IF(N8&gt;Normwerte!$C$12,1,0),
IF(AND(COUNTIF(N8,"&gt;0")&gt;0,D8="m",J8="U15"),
     IF(N8&gt;Normwerte!$C$11,1,0),
IF(AND(COUNTIF(N8,"&gt;0")&gt;0,D8="m",J8="U16"),
     IF(N8&gt;Normwerte!$C$10,1,0),
IF(AND(COUNTIF(N8,"&gt;0")&gt;0,D8="m",J8="U17"),
     IF(N8&gt;Normwerte!$C$9,1,0),
IF(AND(COUNTIF(N8,"&gt;0")&gt;0,D8="m",J8="U18"),
     IF(N8&gt;Normwerte!$C$8,1,0),
IF(AND(COUNTIF(N8,"&gt;0")&gt;0,D8="w",J8="U13"),
     IF(N8&gt;Normwerte!$C$7,1,0),
IF(AND(COUNTIF(N8,"&gt;0")&gt;0,D8="w",J8="U14"),
     IF(N8&gt;Normwerte!$C$6,1,0),
IF(AND(COUNTIF(N8,"&gt;0")&gt;0,D8="w",J8="U15"),
     IF(N8&gt;Normwerte!$C$5,1,0),
IF(AND(COUNTIF(N8,"&gt;0")&gt;0,D8="w",J8="U16"),
     IF(N8&gt;Normwerte!$C$4,1,0),
IF(AND(COUNTIF(N8,"&gt;0")&gt;0,D8="w",J8="U17"),
     IF(N8&gt;Normwerte!$C$3,1,0),
IF(AND(COUNTIF(N8,"&gt;0")&gt;0,D8="w",J8="U18"),
     IF(N8&gt;Normwerte!$C$2,1,0),"")
)))))))))))</f>
        <v/>
      </c>
      <c r="P8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" s="68" t="str">
        <f>IF(AND(COUNTIF(P8,"&gt;0")&gt;0,D8="m",J8="U13"),
    IF(P8&gt;Normwerte!$F$13,1,0),
IF(AND(COUNTIF(P8,"&gt;0")&gt;0,D8="m",J8="U14"),
     IF(P8&gt;Normwerte!$F$12,1,0),
IF(AND(COUNTIF(P8,"&gt;0")&gt;0,D8="m",J8="U15"),
     IF(P8&gt;Normwerte!$F$11,1,0),
IF(AND(COUNTIF(P8,"&gt;0")&gt;0,D8="m",J8="U16"),
     IF(P8&gt;Normwerte!$F$10,1,0),
IF(AND(COUNTIF(P8,"&gt;0")&gt;0,D8="m",J8="U17"),
     IF(P8&gt;Normwerte!$F$9,1,0),
IF(AND(COUNTIF(P8,"&gt;0")&gt;0,D8="m",J8="U18"),
     IF(P8&gt;Normwerte!$F$8,1,0),
IF(AND(COUNTIF(P8,"&gt;0")&gt;0,D8="w",J8="U13"),
     IF(P8&gt;Normwerte!$F$7,1,0),
IF(AND(COUNTIF(P8,"&gt;0")&gt;0,D8="w",J8="U14"),
     IF(P8&gt;Normwerte!$F$6,1,0),
IF(AND(COUNTIF(P8,"&gt;0")&gt;0,D8="w",J8="U15"),
     IF(P8&gt;Normwerte!$F$5,1,0),
IF(AND(COUNTIF(P8,"&gt;0")&gt;0,D8="w",J8="U16"),
     IF(P8&gt;Normwerte!$F$4,1,0),
IF(AND(COUNTIF(P8,"&gt;0")&gt;0,D8="w",J8="U17"),
     IF(P8&gt;Normwerte!$F$3,1,0),
IF(AND(COUNTIF(P8,"&gt;0")&gt;0,D8="w",J8="U18"),
     IF(P8&gt;Normwerte!$F$2,1,0),"")
)))))))))))</f>
        <v/>
      </c>
      <c r="R8" s="66" t="str">
        <f>Table25[[#This Row],[Punkte
T-Test]]</f>
        <v/>
      </c>
      <c r="S8" s="69" t="str">
        <f>IF(SUMIF(Table25[[#This Row],[Landeskader
Punkte
Anthro]:[Landeskader
Punkte
T-Test]],"&gt;0")=0,
    "",
    SUM(M8,O8,Q8,R8))</f>
        <v/>
      </c>
      <c r="T8" s="101"/>
      <c r="U8" s="101"/>
      <c r="V8" s="26"/>
      <c r="W8" s="26"/>
      <c r="X8" s="26"/>
      <c r="Y8" s="24"/>
      <c r="Z8" s="24"/>
      <c r="AA8" s="24"/>
      <c r="AB8" s="26"/>
      <c r="AC8" s="26"/>
      <c r="AD8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" s="55" t="str">
        <f t="shared" si="7"/>
        <v/>
      </c>
      <c r="AF8" s="75" t="str">
        <f t="shared" si="1"/>
        <v/>
      </c>
      <c r="AG8" s="74"/>
      <c r="AH8" s="52"/>
      <c r="AI8" s="24"/>
      <c r="AJ8" s="33" t="str">
        <f>IF(COUNTIF(Table25[[#This Row],[Jump &amp; Reach 
(CMJ) V1]:[Jump &amp; Reach 
(CMJ) V3]],"&gt;0")&gt;0,
     MAX(Table25[[#This Row],[Jump &amp; Reach 
(CMJ) V1]:[Jump &amp; Reach 
(CMJ) V3]]),
     "")</f>
        <v/>
      </c>
      <c r="AK8" s="34" t="str">
        <f>IF(COUNTIF(Table25[[#This Row],[Jump &amp; Reach 
(CMJ) max.]],"&gt;0")&gt;0,
     Table25[[#This Row],[Jump &amp; Reach 
(CMJ) max.]]-Table25[[#This Row],[Reichhöhe
einarmig '[cm']]],
     "")</f>
        <v/>
      </c>
      <c r="AL8" s="56" t="str">
        <f t="shared" si="2"/>
        <v/>
      </c>
      <c r="AM8" s="35" t="str">
        <f>IF(AND(COUNTIF(AL8,"&gt;0")&gt;0,D8="m",J8="U13"),
    IF(AL8&gt;Normwerte!$C$13,1,0),
IF(AND(COUNTIF(AL8,"&gt;0")&gt;0,D8="m",J8="U14"),
     IF(AL8&gt;Normwerte!$C$12,1,0),
IF(AND(COUNTIF(AL8,"&gt;0")&gt;0,D8="m",J8="U15"),
     IF(AL8&gt;Normwerte!$C$11,1,0),
IF(AND(COUNTIF(AL8,"&gt;0")&gt;0,D8="m",J8="U16"),
     IF(AL8&gt;Normwerte!$C$10,1,0),
IF(AND(COUNTIF(AL8,"&gt;0")&gt;0,D8="m",J8="U17"),
     IF(AL8&gt;Normwerte!$C$9,1,0),
IF(AND(COUNTIF(AL8,"&gt;0")&gt;0,D8="m",J8="U18"),
     IF(AL8&gt;Normwerte!$C$8,1,0),
IF(AND(COUNTIF(AL8,"&gt;0")&gt;0,D8="w",J8="U13"),
     IF(AL8&gt;Normwerte!$C$7,1,0),
IF(AND(COUNTIF(AL8,"&gt;0")&gt;0,D8="w",J8="U14"),
     IF(AL8&gt;Normwerte!$C$6,1,0),
IF(AND(COUNTIF(AL8,"&gt;0")&gt;0,D8="w",J8="U15"),
     IF(AL8&gt;Normwerte!$C$5,1,0),
IF(AND(COUNTIF(AL8,"&gt;0")&gt;0,D8="w",J8="U16"),
     IF(AL8&gt;Normwerte!$C$4,1,0),
IF(AND(COUNTIF(AL8,"&gt;0")&gt;0,D8="w",J8="U17"),
     IF(AL8&gt;Normwerte!$C$3,1,0),
IF(AND(COUNTIF(AL8,"&gt;0")&gt;0,D8="w",J8="U18"),
     IF(AL8&gt;Normwerte!$C$2,1,0),"")
)))))))))))</f>
        <v/>
      </c>
      <c r="AN8" s="6"/>
      <c r="AO8" s="6"/>
      <c r="AP8" s="6"/>
      <c r="AQ8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8" s="35" t="str">
        <f>IF(COUNTIF(Table25[[#This Row],[Jump &amp; Reach 
(Spike) max.]],"&gt;0")&gt;0,
     Table25[[#This Row],[Jump &amp; Reach 
(Spike) max.]]-Table25[[#This Row],[Reichhöhe
einarmig '[cm']]],
     "")</f>
        <v/>
      </c>
      <c r="AS8" s="56" t="str">
        <f t="shared" si="3"/>
        <v/>
      </c>
      <c r="AT8" s="35" t="str">
        <f>IF(AND(COUNTIF(AS8,"&gt;0")&gt;0,D8="m",J8="U13"),
    IF(AS8&gt;Normwerte!$D$13,1,0),
IF(AND(COUNTIF(AS8,"&gt;0")&gt;0,D8="m",J8="U14"),
     IF(AS8&gt;Normwerte!$D$12,1,0),
IF(AND(COUNTIF(AS8,"&gt;0")&gt;0,D8="m",J8="U15"),
     IF(AS8&gt;Normwerte!$D$11,1,0),
IF(AND(COUNTIF(AS8,"&gt;0")&gt;0,D8="m",J8="U16"),
     IF(AS8&gt;Normwerte!$D$10,1,0),
IF(AND(COUNTIF(AS8,"&gt;0")&gt;0,D8="m",J8="U17"),
     IF(AS8&gt;Normwerte!$D$9,1,0),
IF(AND(COUNTIF(AS8,"&gt;0")&gt;0,D8="m",J8="U18"),
     IF(AS8&gt;Normwerte!$D$8,1,0),
IF(AND(COUNTIF(AS8,"&gt;0")&gt;0,D8="w",J8="U13"),
     IF(AS8&gt;Normwerte!$D$7,1,0),
IF(AND(COUNTIF(AS8,"&gt;0")&gt;0,D8="w",J8="U14"),
     IF(AS8&gt;Normwerte!$D$6,1,0),
IF(AND(COUNTIF(AS8,"&gt;0")&gt;0,D8="w",J8="U15"),
     IF(AS8&gt;Normwerte!$D$5,1,0),
IF(AND(COUNTIF(AS8,"&gt;0")&gt;0,D8="w",J8="U16"),
     IF(AS8&gt;Normwerte!$D$4,1,0),
IF(AND(COUNTIF(AS8,"&gt;0")&gt;0,D8="w",J8="U17"),
     IF(AS8&gt;Normwerte!$D$3,1,0),
IF(AND(COUNTIF(AS8,"&gt;0")&gt;0,D8="w",J8="U18"),
     IF(AS8&gt;Normwerte!$D$2,1,0),"")
)))))))))))</f>
        <v/>
      </c>
      <c r="AU8" s="6"/>
      <c r="AV8" s="6"/>
      <c r="AW8" s="6"/>
      <c r="AX8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" s="56" t="str">
        <f t="shared" si="4"/>
        <v/>
      </c>
      <c r="AZ8" s="35" t="str">
        <f>IF(AND(COUNTIF(AY8,"&gt;0")&gt;0,D8="m",J8="U13"),
    IF(AY8&gt;Normwerte!$E$13,1,0),
IF(AND(COUNTIF(AY8,"&gt;0")&gt;0,D8="m",J8="U14"),
     IF(AY8&gt;Normwerte!$E$12,1,0),
IF(AND(COUNTIF(AY8,"&gt;0")&gt;0,D8="m",J8="U15"),
     IF(AY8&gt;Normwerte!$E$11,1,0),
IF(AND(COUNTIF(AY8,"&gt;0")&gt;0,D8="m",J8="U16"),
     IF(AY8&gt;Normwerte!$E$10,1,0),
IF(AND(COUNTIF(AY8,"&gt;0")&gt;0,D8="m",J8="U17"),
     IF(AY8&gt;Normwerte!$E$9,1,0),
IF(AND(COUNTIF(AY8,"&gt;0")&gt;0,D8="m",J8="U18"),
     IF(AY8&gt;Normwerte!$E$8,1,0),
IF(AND(COUNTIF(AY8,"&gt;0")&gt;0,D8="w",J8="U13"),
     IF(AY8&gt;Normwerte!$E$7,1,0),
IF(AND(COUNTIF(AY8,"&gt;0")&gt;0,D8="w",J8="U14"),
     IF(AY8&gt;Normwerte!$E$6,1,0),
IF(AND(COUNTIF(AY8,"&gt;0")&gt;0,D8="w",J8="U15"),
     IF(AY8&gt;Normwerte!$E$5,1,0),
IF(AND(COUNTIF(AY8,"&gt;0")&gt;0,D8="w",J8="U16"),
     IF(AY8&gt;Normwerte!$E$4,1,0),
IF(AND(COUNTIF(AY8,"&gt;0")&gt;0,D8="w",J8="U17"),
     IF(AY8&gt;Normwerte!$E$3,1,0),
IF(AND(COUNTIF(AY8,"&gt;0")&gt;0,D8="w",J8="U18"),
     IF(AY8&gt;Normwerte!$E$2,1,0),"")
)))))))))))</f>
        <v/>
      </c>
      <c r="BA8" s="6"/>
      <c r="BB8" s="6"/>
      <c r="BC8" s="6"/>
      <c r="BD8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" s="56" t="str">
        <f t="shared" si="8"/>
        <v/>
      </c>
      <c r="BF8" s="35" t="str">
        <f>IF(AND(COUNTIF(BE8,"&gt;0")&gt;0,D8="m",J8="U13"),
    IF(BE8&gt;Normwerte!$F$13,1,0),
IF(AND(COUNTIF(BE8,"&gt;0")&gt;0,D8="m",J8="U14"),
     IF(BE8&gt;Normwerte!$F$12,1,0),
IF(AND(COUNTIF(BE8,"&gt;0")&gt;0,D8="m",J8="U15"),
     IF(BE8&gt;Normwerte!$F$11,1,0),
IF(AND(COUNTIF(BE8,"&gt;0")&gt;0,D8="m",J8="U16"),
     IF(BE8&gt;Normwerte!$F$10,1,0),
IF(AND(COUNTIF(BE8,"&gt;0")&gt;0,D8="m",J8="U17"),
     IF(BE8&gt;Normwerte!$F$9,1,0),
IF(AND(COUNTIF(BE8,"&gt;0")&gt;0,D8="m",J8="U18"),
     IF(BE8&gt;Normwerte!$F$8,1,0),
IF(AND(COUNTIF(BE8,"&gt;0")&gt;0,D8="w",J8="U13"),
     IF(BE8&gt;Normwerte!$F$7,1,0),
IF(AND(COUNTIF(BE8,"&gt;0")&gt;0,D8="w",J8="U14"),
     IF(BE8&gt;Normwerte!$F$6,1,0),
IF(AND(COUNTIF(BE8,"&gt;0")&gt;0,D8="w",J8="U15"),
     IF(BE8&gt;Normwerte!$F$5,1,0),
IF(AND(COUNTIF(BE8,"&gt;0")&gt;0,D8="w",J8="U16"),
     IF(BE8&gt;Normwerte!$F$4,1,0),
IF(AND(COUNTIF(BE8,"&gt;0")&gt;0,D8="w",J8="U17"),
     IF(BE8&gt;Normwerte!$F$3,1,0),
IF(AND(COUNTIF(BE8,"&gt;0")&gt;0,D8="w",J8="U18"),
     IF(BE8&gt;Normwerte!$F$2,1,0),"")
)))))))))))</f>
        <v/>
      </c>
      <c r="BG8" s="6"/>
      <c r="BH8" s="6"/>
      <c r="BI8" s="6"/>
      <c r="BJ8" s="39" t="str">
        <f>IF(COUNTIF(Table25[[#This Row],[Schlagballwurf V1
'[km/h']]:[Schlagballwurf V3
'[km/h']]],"&gt;0")&gt;0,
     MAX(Table25[[#This Row],[Schlagballwurf V1
'[km/h']]:[Schlagballwurf V3
'[km/h']]]),
     "")</f>
        <v/>
      </c>
      <c r="BK8" s="56" t="str">
        <f t="shared" si="5"/>
        <v/>
      </c>
      <c r="BL8" s="35" t="str">
        <f>IF(AND(COUNTIF(BK8,"&gt;0")&gt;0,D8="m",J8="U13"),
     IF(BK8&gt;Normwerte!$G$13,1,0),
IF(AND(COUNTIF(BK8,"&gt;0")&gt;0,D8="m",J8="U14"),
     IF(BK8&gt;Normwerte!$G$12,1,0),
IF(AND(COUNTIF(BK8,"&gt;0")&gt;0,D8="m",J8="U15"),
     IF(BK8&gt;Normwerte!$G$11,1,0),
IF(AND(COUNTIF(BK8,"&gt;0")&gt;0,D8="m",J8="U16"),
     IF(BK8&gt;Normwerte!$G$10,1,0),
IF(AND(COUNTIF(BK8,"&gt;0")&gt;0,D8="m",J8="U17"),
     IF(BK8&gt;Normwerte!$G$9,1,0),
IF(AND(COUNTIF(BK8,"&gt;0")&gt;0,D8="m",J8="U18"),
     IF(BK8&gt;Normwerte!$G$8,1,0),
IF(AND(COUNTIF(BK8,"&gt;0")&gt;0,D8="w",J8="U13"),
     IF(BK8&gt;Normwerte!$G$7,1,0),
IF(AND(COUNTIF(BK8,"&gt;0")&gt;0,D8="w",J8="U14"),
     IF(BK8&gt;Normwerte!$G$6,1,0),
IF(AND(COUNTIF(BK8,"&gt;0")&gt;0,D8="w",J8="U15"),
     IF(BK8&gt;Normwerte!$G$5,1,0),
IF(AND(COUNTIF(BK8,"&gt;0")&gt;0,D8="w",J8="U16"),
     IF(BK8&gt;Normwerte!$G$4,1,0),
IF(AND(COUNTIF(BK8,"&gt;0")&gt;0,D8="w",J8="U17"),
     IF(BK8&gt;Normwerte!$G$3,1,0),
IF(AND(COUNTIF(BK8,"&gt;0")&gt;0,D8="w",J8="U18"),
     IF(BK8&gt;Normwerte!$G$2,1,0),"")
)))))))))))</f>
        <v/>
      </c>
      <c r="BM8" s="6"/>
      <c r="BN8" s="6"/>
      <c r="BO8" s="6"/>
      <c r="BP8" s="6"/>
      <c r="BQ8" s="39" t="str">
        <f>IF(COUNTIF(Table25[[#This Row],[T-Test links
V1
'[s']]:[T-Test links
V2
'[s']]],"&gt;0")&gt;0,
     MIN(Table25[[#This Row],[T-Test links
V1
'[s']]:[T-Test links
V2
'[s']]]),
     "")</f>
        <v/>
      </c>
      <c r="BR8" s="39" t="str">
        <f>IF(COUNTIF(Table25[[#This Row],[T-Test rechts 
V1
'[s']]:[T-Test rechts
V2
'[s']]],"&gt;0")&gt;0,
     MIN(Table25[[#This Row],[T-Test rechts 
V1
'[s']]:[T-Test rechts
V2
'[s']]]),
     "")</f>
        <v/>
      </c>
      <c r="BS8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" s="56" t="str">
        <f t="shared" si="6"/>
        <v/>
      </c>
      <c r="BU8" s="35" t="str">
        <f>IF(AND(COUNTIF(BT8,"&gt;0")&gt;0,D8="m",J8="U13"),
     IF(BT8&gt;Normwerte!$H$13,1,0),
IF(AND(COUNTIF(BT8,"&gt;0")&gt;0,D8="m",J8="U14"),
     IF(BT8&gt;Normwerte!$H$12,1,0),
IF(AND(COUNTIF(BT8,"&gt;0")&gt;0,D8="m",J8="U15"),
     IF(BT8&gt;Normwerte!$H$11,1,0),
IF(AND(COUNTIF(BT8,"&gt;0")&gt;0,D8="m",J8="U16"),
     IF(BT8&gt;Normwerte!$H$10,1,0),
IF(AND(COUNTIF(BT8,"&gt;0")&gt;0,D8="m",J8="U17"),
     IF(BT8&gt;Normwerte!$H$9,1,0),
IF(AND(COUNTIF(BT8,"&gt;0")&gt;0,D8="m",J8="U18"),
     IF(BT8&gt;Normwerte!$H$8,1,0),
IF(AND(COUNTIF(BT8,"&gt;0")&gt;0,D8="w",J8="U13"),
     IF(BT8&gt;Normwerte!$H$7,1,0),
IF(AND(COUNTIF(BT8,"&gt;0")&gt;0,D8="w",J8="U14"),
     IF(BT8&gt;Normwerte!$H$6,1,0),
IF(AND(COUNTIF(BT8,"&gt;0")&gt;0,D8="w",J8="U15"),
     IF(BT8&gt;Normwerte!$H$5,1,0),
IF(AND(COUNTIF(BT8,"&gt;0")&gt;0,D8="w",J8="U16"),
     IF(BT8&gt;Normwerte!$H$4,1,0),
IF(AND(COUNTIF(BT8,"&gt;0")&gt;0,D8="w",J8="U17"),
     IF(BT8&gt;Normwerte!$H$3,1,0),
IF(AND(COUNTIF(BT8,"&gt;0")&gt;0,D8="w",J8="U18"),
     IF(BT8&gt;Normwerte!$H$2,1,0),"")
)))))))))))</f>
        <v/>
      </c>
    </row>
    <row r="9" spans="1:73" x14ac:dyDescent="0.45">
      <c r="B9" s="103"/>
      <c r="C9" s="103"/>
      <c r="D9" s="43"/>
      <c r="E9" s="93"/>
      <c r="F9" s="53"/>
      <c r="G9" s="5"/>
      <c r="H9" s="95"/>
      <c r="I9" s="12" t="str">
        <f>IF(ISBLANK(Table25[[#This Row],[Geb.Datum
'[TT.MM.JJJJ']]]),"",
     YEAR(Table25[[#This Row],[Geb.Datum
'[TT.MM.JJJJ']]]))</f>
        <v/>
      </c>
      <c r="J9" s="30" t="str">
        <f>_xlfn.XLOOKUP(Table25[[#This Row],[Geburtsjahr]],Altersklasse!$B$2:$B$7,Altersklasse!$A$2:$A$7,"",0)</f>
        <v/>
      </c>
      <c r="K9" s="42" t="str">
        <f t="shared" si="0"/>
        <v/>
      </c>
      <c r="L9" s="46" t="str">
        <f>IF(OR(ISBLANK(AF9),NOT(ISNUMBER(AF9))),"",IF(AND(AF9&gt;0,D9="m",J9="U13"),
    IF(AF9&gt;Normwerte!$J$13,2,IF(AF9&gt;Normwerte!$I$13,1,0)),
IF(AND(AF9&gt;0,D9="m",J9="U14"),
     IF(AF9&gt;Normwerte!$J$12,2,IF(AF9&gt;Normwerte!$I$12,1,0)),
IF(AND(AF9&gt;0,D9="m",J9="U15"),
     IF(AF9&gt;Normwerte!$J$11,2,IF(AF9&gt;Normwerte!$I$11,1,0)),
IF(AND(AF9&gt;0,D9="m",J9="U16"),
     IF(AF9&gt;Normwerte!$J$10,2,IF(AF9&gt;Normwerte!$I$10,1,0)),
IF(AND(AF9&gt;0,D9="m",J9="U17"),
     IF(AF9&gt;Normwerte!$J$9,2,IF(AF9&gt;Normwerte!$I$9,1,0)),
IF(AND(AF9&gt;0,D9="m",J9="U18"),
     IF(AF9&gt;Normwerte!$J$8,2,IF(AF9&gt;Normwerte!$I$8,1,0)),
IF(AND(AF9&gt;0,D9="w",J9="U13"),
     IF(AF9&gt;Normwerte!$J$7,2,IF(AF9&gt;Normwerte!$I$7,1,0)),
IF(AND(AF9&gt;0,D9="w",J9="U14"),
     IF(AF9&gt;Normwerte!$J$6,2,IF(AF9&gt;Normwerte!$I$6,1,0)),
IF(AND(AF9&gt;0,D9="w",J9="U15"),
     IF(AF9&gt;Normwerte!$J$5,2,IF(AF9&gt;Normwerte!$I$5,1,0)),
IF(AND(AF9&gt;0,D9="w",J9="U16"),
     IF(AF9&gt;Normwerte!$J$4,2,IF(AF9&gt;Normwerte!$I$4,1,0)),
IF(AND(AF9&gt;0,D9="w",J9="U17"),
     IF(AF9&gt;Normwerte!$J$3,2,IF(AF9&gt;Normwerte!$I$3,1,0)),
IF(AND(AF9&gt;0,D9="w",J9="U18"),
     IF(AF9&gt;Normwerte!$J$2,2,IF(AF9&gt;Normwerte!$I$2,1,0)),"")
))))))))))))</f>
        <v/>
      </c>
      <c r="M9" s="64" t="str">
        <f>IF(AND(Table25[[#This Row],[Position '[L/AA/MB/S/D']]]="L",L9&lt;2),1,Table25[[#This Row],[Landeskader
Punkte
Anthro Berechnung]])</f>
        <v/>
      </c>
      <c r="N9" s="65" t="str">
        <f>IFERROR(IF((Table25[[#This Row],[Z-Score CMJ]]+Table25[[#This Row],[Z Score Spike]])&gt;0, (Table25[[#This Row],[Z-Score CMJ]]+Table25[[#This Row],[Z Score Spike]])/2, ""), "")</f>
        <v/>
      </c>
      <c r="O9" s="66" t="str">
        <f>IF(AND(COUNTIF(N9,"&gt;0")&gt;0,D9="m",J9="U13"),
    IF(N9&gt;Normwerte!$C$13,1,0),
IF(AND(COUNTIF(N9,"&gt;0")&gt;0,D9="m",J9="U14"),
     IF(N9&gt;Normwerte!$C$12,1,0),
IF(AND(COUNTIF(N9,"&gt;0")&gt;0,D9="m",J9="U15"),
     IF(N9&gt;Normwerte!$C$11,1,0),
IF(AND(COUNTIF(N9,"&gt;0")&gt;0,D9="m",J9="U16"),
     IF(N9&gt;Normwerte!$C$10,1,0),
IF(AND(COUNTIF(N9,"&gt;0")&gt;0,D9="m",J9="U17"),
     IF(N9&gt;Normwerte!$C$9,1,0),
IF(AND(COUNTIF(N9,"&gt;0")&gt;0,D9="m",J9="U18"),
     IF(N9&gt;Normwerte!$C$8,1,0),
IF(AND(COUNTIF(N9,"&gt;0")&gt;0,D9="w",J9="U13"),
     IF(N9&gt;Normwerte!$C$7,1,0),
IF(AND(COUNTIF(N9,"&gt;0")&gt;0,D9="w",J9="U14"),
     IF(N9&gt;Normwerte!$C$6,1,0),
IF(AND(COUNTIF(N9,"&gt;0")&gt;0,D9="w",J9="U15"),
     IF(N9&gt;Normwerte!$C$5,1,0),
IF(AND(COUNTIF(N9,"&gt;0")&gt;0,D9="w",J9="U16"),
     IF(N9&gt;Normwerte!$C$4,1,0),
IF(AND(COUNTIF(N9,"&gt;0")&gt;0,D9="w",J9="U17"),
     IF(N9&gt;Normwerte!$C$3,1,0),
IF(AND(COUNTIF(N9,"&gt;0")&gt;0,D9="w",J9="U18"),
     IF(N9&gt;Normwerte!$C$2,1,0),"")
)))))))))))</f>
        <v/>
      </c>
      <c r="P9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" s="68" t="str">
        <f>IF(AND(COUNTIF(P9,"&gt;0")&gt;0,D9="m",J9="U13"),
    IF(P9&gt;Normwerte!$F$13,1,0),
IF(AND(COUNTIF(P9,"&gt;0")&gt;0,D9="m",J9="U14"),
     IF(P9&gt;Normwerte!$F$12,1,0),
IF(AND(COUNTIF(P9,"&gt;0")&gt;0,D9="m",J9="U15"),
     IF(P9&gt;Normwerte!$F$11,1,0),
IF(AND(COUNTIF(P9,"&gt;0")&gt;0,D9="m",J9="U16"),
     IF(P9&gt;Normwerte!$F$10,1,0),
IF(AND(COUNTIF(P9,"&gt;0")&gt;0,D9="m",J9="U17"),
     IF(P9&gt;Normwerte!$F$9,1,0),
IF(AND(COUNTIF(P9,"&gt;0")&gt;0,D9="m",J9="U18"),
     IF(P9&gt;Normwerte!$F$8,1,0),
IF(AND(COUNTIF(P9,"&gt;0")&gt;0,D9="w",J9="U13"),
     IF(P9&gt;Normwerte!$F$7,1,0),
IF(AND(COUNTIF(P9,"&gt;0")&gt;0,D9="w",J9="U14"),
     IF(P9&gt;Normwerte!$F$6,1,0),
IF(AND(COUNTIF(P9,"&gt;0")&gt;0,D9="w",J9="U15"),
     IF(P9&gt;Normwerte!$F$5,1,0),
IF(AND(COUNTIF(P9,"&gt;0")&gt;0,D9="w",J9="U16"),
     IF(P9&gt;Normwerte!$F$4,1,0),
IF(AND(COUNTIF(P9,"&gt;0")&gt;0,D9="w",J9="U17"),
     IF(P9&gt;Normwerte!$F$3,1,0),
IF(AND(COUNTIF(P9,"&gt;0")&gt;0,D9="w",J9="U18"),
     IF(P9&gt;Normwerte!$F$2,1,0),"")
)))))))))))</f>
        <v/>
      </c>
      <c r="R9" s="66" t="str">
        <f>Table25[[#This Row],[Punkte
T-Test]]</f>
        <v/>
      </c>
      <c r="S9" s="69" t="str">
        <f>IF(SUMIF(Table25[[#This Row],[Landeskader
Punkte
Anthro]:[Landeskader
Punkte
T-Test]],"&gt;0")=0,
    "",
    SUM(M9,O9,Q9,R9))</f>
        <v/>
      </c>
      <c r="T9" s="101"/>
      <c r="U9" s="101"/>
      <c r="V9" s="26"/>
      <c r="W9" s="26"/>
      <c r="X9" s="26"/>
      <c r="Y9" s="24"/>
      <c r="Z9" s="24"/>
      <c r="AA9" s="24"/>
      <c r="AB9" s="26"/>
      <c r="AC9" s="26"/>
      <c r="AD9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" s="55" t="str">
        <f t="shared" si="7"/>
        <v/>
      </c>
      <c r="AF9" s="75" t="str">
        <f t="shared" si="1"/>
        <v/>
      </c>
      <c r="AG9" s="74"/>
      <c r="AH9" s="52"/>
      <c r="AI9" s="24"/>
      <c r="AJ9" s="33" t="str">
        <f>IF(COUNTIF(Table25[[#This Row],[Jump &amp; Reach 
(CMJ) V1]:[Jump &amp; Reach 
(CMJ) V3]],"&gt;0")&gt;0,
     MAX(Table25[[#This Row],[Jump &amp; Reach 
(CMJ) V1]:[Jump &amp; Reach 
(CMJ) V3]]),
     "")</f>
        <v/>
      </c>
      <c r="AK9" s="34" t="str">
        <f>IF(COUNTIF(Table25[[#This Row],[Jump &amp; Reach 
(CMJ) max.]],"&gt;0")&gt;0,
     Table25[[#This Row],[Jump &amp; Reach 
(CMJ) max.]]-Table25[[#This Row],[Reichhöhe
einarmig '[cm']]],
     "")</f>
        <v/>
      </c>
      <c r="AL9" s="56" t="str">
        <f t="shared" si="2"/>
        <v/>
      </c>
      <c r="AM9" s="35" t="str">
        <f>IF(AND(COUNTIF(AL9,"&gt;0")&gt;0,D9="m",J9="U13"),
    IF(AL9&gt;Normwerte!$C$13,1,0),
IF(AND(COUNTIF(AL9,"&gt;0")&gt;0,D9="m",J9="U14"),
     IF(AL9&gt;Normwerte!$C$12,1,0),
IF(AND(COUNTIF(AL9,"&gt;0")&gt;0,D9="m",J9="U15"),
     IF(AL9&gt;Normwerte!$C$11,1,0),
IF(AND(COUNTIF(AL9,"&gt;0")&gt;0,D9="m",J9="U16"),
     IF(AL9&gt;Normwerte!$C$10,1,0),
IF(AND(COUNTIF(AL9,"&gt;0")&gt;0,D9="m",J9="U17"),
     IF(AL9&gt;Normwerte!$C$9,1,0),
IF(AND(COUNTIF(AL9,"&gt;0")&gt;0,D9="m",J9="U18"),
     IF(AL9&gt;Normwerte!$C$8,1,0),
IF(AND(COUNTIF(AL9,"&gt;0")&gt;0,D9="w",J9="U13"),
     IF(AL9&gt;Normwerte!$C$7,1,0),
IF(AND(COUNTIF(AL9,"&gt;0")&gt;0,D9="w",J9="U14"),
     IF(AL9&gt;Normwerte!$C$6,1,0),
IF(AND(COUNTIF(AL9,"&gt;0")&gt;0,D9="w",J9="U15"),
     IF(AL9&gt;Normwerte!$C$5,1,0),
IF(AND(COUNTIF(AL9,"&gt;0")&gt;0,D9="w",J9="U16"),
     IF(AL9&gt;Normwerte!$C$4,1,0),
IF(AND(COUNTIF(AL9,"&gt;0")&gt;0,D9="w",J9="U17"),
     IF(AL9&gt;Normwerte!$C$3,1,0),
IF(AND(COUNTIF(AL9,"&gt;0")&gt;0,D9="w",J9="U18"),
     IF(AL9&gt;Normwerte!$C$2,1,0),"")
)))))))))))</f>
        <v/>
      </c>
      <c r="AN9" s="6"/>
      <c r="AO9" s="6"/>
      <c r="AP9" s="6"/>
      <c r="AQ9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9" s="35" t="str">
        <f>IF(COUNTIF(Table25[[#This Row],[Jump &amp; Reach 
(Spike) max.]],"&gt;0")&gt;0,
     Table25[[#This Row],[Jump &amp; Reach 
(Spike) max.]]-Table25[[#This Row],[Reichhöhe
einarmig '[cm']]],
     "")</f>
        <v/>
      </c>
      <c r="AS9" s="56" t="str">
        <f t="shared" si="3"/>
        <v/>
      </c>
      <c r="AT9" s="35" t="str">
        <f>IF(AND(COUNTIF(AS9,"&gt;0")&gt;0,D9="m",J9="U13"),
    IF(AS9&gt;Normwerte!$D$13,1,0),
IF(AND(COUNTIF(AS9,"&gt;0")&gt;0,D9="m",J9="U14"),
     IF(AS9&gt;Normwerte!$D$12,1,0),
IF(AND(COUNTIF(AS9,"&gt;0")&gt;0,D9="m",J9="U15"),
     IF(AS9&gt;Normwerte!$D$11,1,0),
IF(AND(COUNTIF(AS9,"&gt;0")&gt;0,D9="m",J9="U16"),
     IF(AS9&gt;Normwerte!$D$10,1,0),
IF(AND(COUNTIF(AS9,"&gt;0")&gt;0,D9="m",J9="U17"),
     IF(AS9&gt;Normwerte!$D$9,1,0),
IF(AND(COUNTIF(AS9,"&gt;0")&gt;0,D9="m",J9="U18"),
     IF(AS9&gt;Normwerte!$D$8,1,0),
IF(AND(COUNTIF(AS9,"&gt;0")&gt;0,D9="w",J9="U13"),
     IF(AS9&gt;Normwerte!$D$7,1,0),
IF(AND(COUNTIF(AS9,"&gt;0")&gt;0,D9="w",J9="U14"),
     IF(AS9&gt;Normwerte!$D$6,1,0),
IF(AND(COUNTIF(AS9,"&gt;0")&gt;0,D9="w",J9="U15"),
     IF(AS9&gt;Normwerte!$D$5,1,0),
IF(AND(COUNTIF(AS9,"&gt;0")&gt;0,D9="w",J9="U16"),
     IF(AS9&gt;Normwerte!$D$4,1,0),
IF(AND(COUNTIF(AS9,"&gt;0")&gt;0,D9="w",J9="U17"),
     IF(AS9&gt;Normwerte!$D$3,1,0),
IF(AND(COUNTIF(AS9,"&gt;0")&gt;0,D9="w",J9="U18"),
     IF(AS9&gt;Normwerte!$D$2,1,0),"")
)))))))))))</f>
        <v/>
      </c>
      <c r="AU9" s="6"/>
      <c r="AV9" s="6"/>
      <c r="AW9" s="6"/>
      <c r="AX9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" s="56" t="str">
        <f t="shared" si="4"/>
        <v/>
      </c>
      <c r="AZ9" s="35" t="str">
        <f>IF(AND(COUNTIF(AY9,"&gt;0")&gt;0,D9="m",J9="U13"),
    IF(AY9&gt;Normwerte!$E$13,1,0),
IF(AND(COUNTIF(AY9,"&gt;0")&gt;0,D9="m",J9="U14"),
     IF(AY9&gt;Normwerte!$E$12,1,0),
IF(AND(COUNTIF(AY9,"&gt;0")&gt;0,D9="m",J9="U15"),
     IF(AY9&gt;Normwerte!$E$11,1,0),
IF(AND(COUNTIF(AY9,"&gt;0")&gt;0,D9="m",J9="U16"),
     IF(AY9&gt;Normwerte!$E$10,1,0),
IF(AND(COUNTIF(AY9,"&gt;0")&gt;0,D9="m",J9="U17"),
     IF(AY9&gt;Normwerte!$E$9,1,0),
IF(AND(COUNTIF(AY9,"&gt;0")&gt;0,D9="m",J9="U18"),
     IF(AY9&gt;Normwerte!$E$8,1,0),
IF(AND(COUNTIF(AY9,"&gt;0")&gt;0,D9="w",J9="U13"),
     IF(AY9&gt;Normwerte!$E$7,1,0),
IF(AND(COUNTIF(AY9,"&gt;0")&gt;0,D9="w",J9="U14"),
     IF(AY9&gt;Normwerte!$E$6,1,0),
IF(AND(COUNTIF(AY9,"&gt;0")&gt;0,D9="w",J9="U15"),
     IF(AY9&gt;Normwerte!$E$5,1,0),
IF(AND(COUNTIF(AY9,"&gt;0")&gt;0,D9="w",J9="U16"),
     IF(AY9&gt;Normwerte!$E$4,1,0),
IF(AND(COUNTIF(AY9,"&gt;0")&gt;0,D9="w",J9="U17"),
     IF(AY9&gt;Normwerte!$E$3,1,0),
IF(AND(COUNTIF(AY9,"&gt;0")&gt;0,D9="w",J9="U18"),
     IF(AY9&gt;Normwerte!$E$2,1,0),"")
)))))))))))</f>
        <v/>
      </c>
      <c r="BA9" s="6"/>
      <c r="BB9" s="6"/>
      <c r="BC9" s="6"/>
      <c r="BD9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" s="56" t="str">
        <f t="shared" si="8"/>
        <v/>
      </c>
      <c r="BF9" s="35" t="str">
        <f>IF(AND(COUNTIF(BE9,"&gt;0")&gt;0,D9="m",J9="U13"),
    IF(BE9&gt;Normwerte!$F$13,1,0),
IF(AND(COUNTIF(BE9,"&gt;0")&gt;0,D9="m",J9="U14"),
     IF(BE9&gt;Normwerte!$F$12,1,0),
IF(AND(COUNTIF(BE9,"&gt;0")&gt;0,D9="m",J9="U15"),
     IF(BE9&gt;Normwerte!$F$11,1,0),
IF(AND(COUNTIF(BE9,"&gt;0")&gt;0,D9="m",J9="U16"),
     IF(BE9&gt;Normwerte!$F$10,1,0),
IF(AND(COUNTIF(BE9,"&gt;0")&gt;0,D9="m",J9="U17"),
     IF(BE9&gt;Normwerte!$F$9,1,0),
IF(AND(COUNTIF(BE9,"&gt;0")&gt;0,D9="m",J9="U18"),
     IF(BE9&gt;Normwerte!$F$8,1,0),
IF(AND(COUNTIF(BE9,"&gt;0")&gt;0,D9="w",J9="U13"),
     IF(BE9&gt;Normwerte!$F$7,1,0),
IF(AND(COUNTIF(BE9,"&gt;0")&gt;0,D9="w",J9="U14"),
     IF(BE9&gt;Normwerte!$F$6,1,0),
IF(AND(COUNTIF(BE9,"&gt;0")&gt;0,D9="w",J9="U15"),
     IF(BE9&gt;Normwerte!$F$5,1,0),
IF(AND(COUNTIF(BE9,"&gt;0")&gt;0,D9="w",J9="U16"),
     IF(BE9&gt;Normwerte!$F$4,1,0),
IF(AND(COUNTIF(BE9,"&gt;0")&gt;0,D9="w",J9="U17"),
     IF(BE9&gt;Normwerte!$F$3,1,0),
IF(AND(COUNTIF(BE9,"&gt;0")&gt;0,D9="w",J9="U18"),
     IF(BE9&gt;Normwerte!$F$2,1,0),"")
)))))))))))</f>
        <v/>
      </c>
      <c r="BG9" s="6"/>
      <c r="BH9" s="6"/>
      <c r="BI9" s="6"/>
      <c r="BJ9" s="39" t="str">
        <f>IF(COUNTIF(Table25[[#This Row],[Schlagballwurf V1
'[km/h']]:[Schlagballwurf V3
'[km/h']]],"&gt;0")&gt;0,
     MAX(Table25[[#This Row],[Schlagballwurf V1
'[km/h']]:[Schlagballwurf V3
'[km/h']]]),
     "")</f>
        <v/>
      </c>
      <c r="BK9" s="56" t="str">
        <f t="shared" si="5"/>
        <v/>
      </c>
      <c r="BL9" s="35" t="str">
        <f>IF(AND(COUNTIF(BK9,"&gt;0")&gt;0,D9="m",J9="U13"),
     IF(BK9&gt;Normwerte!$G$13,1,0),
IF(AND(COUNTIF(BK9,"&gt;0")&gt;0,D9="m",J9="U14"),
     IF(BK9&gt;Normwerte!$G$12,1,0),
IF(AND(COUNTIF(BK9,"&gt;0")&gt;0,D9="m",J9="U15"),
     IF(BK9&gt;Normwerte!$G$11,1,0),
IF(AND(COUNTIF(BK9,"&gt;0")&gt;0,D9="m",J9="U16"),
     IF(BK9&gt;Normwerte!$G$10,1,0),
IF(AND(COUNTIF(BK9,"&gt;0")&gt;0,D9="m",J9="U17"),
     IF(BK9&gt;Normwerte!$G$9,1,0),
IF(AND(COUNTIF(BK9,"&gt;0")&gt;0,D9="m",J9="U18"),
     IF(BK9&gt;Normwerte!$G$8,1,0),
IF(AND(COUNTIF(BK9,"&gt;0")&gt;0,D9="w",J9="U13"),
     IF(BK9&gt;Normwerte!$G$7,1,0),
IF(AND(COUNTIF(BK9,"&gt;0")&gt;0,D9="w",J9="U14"),
     IF(BK9&gt;Normwerte!$G$6,1,0),
IF(AND(COUNTIF(BK9,"&gt;0")&gt;0,D9="w",J9="U15"),
     IF(BK9&gt;Normwerte!$G$5,1,0),
IF(AND(COUNTIF(BK9,"&gt;0")&gt;0,D9="w",J9="U16"),
     IF(BK9&gt;Normwerte!$G$4,1,0),
IF(AND(COUNTIF(BK9,"&gt;0")&gt;0,D9="w",J9="U17"),
     IF(BK9&gt;Normwerte!$G$3,1,0),
IF(AND(COUNTIF(BK9,"&gt;0")&gt;0,D9="w",J9="U18"),
     IF(BK9&gt;Normwerte!$G$2,1,0),"")
)))))))))))</f>
        <v/>
      </c>
      <c r="BM9" s="6"/>
      <c r="BN9" s="6"/>
      <c r="BO9" s="6"/>
      <c r="BP9" s="6"/>
      <c r="BQ9" s="39" t="str">
        <f>IF(COUNTIF(Table25[[#This Row],[T-Test links
V1
'[s']]:[T-Test links
V2
'[s']]],"&gt;0")&gt;0,
     MIN(Table25[[#This Row],[T-Test links
V1
'[s']]:[T-Test links
V2
'[s']]]),
     "")</f>
        <v/>
      </c>
      <c r="BR9" s="39" t="str">
        <f>IF(COUNTIF(Table25[[#This Row],[T-Test rechts 
V1
'[s']]:[T-Test rechts
V2
'[s']]],"&gt;0")&gt;0,
     MIN(Table25[[#This Row],[T-Test rechts 
V1
'[s']]:[T-Test rechts
V2
'[s']]]),
     "")</f>
        <v/>
      </c>
      <c r="BS9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" s="56" t="str">
        <f t="shared" si="6"/>
        <v/>
      </c>
      <c r="BU9" s="35" t="str">
        <f>IF(AND(COUNTIF(BT9,"&gt;0")&gt;0,D9="m",J9="U13"),
     IF(BT9&gt;Normwerte!$H$13,1,0),
IF(AND(COUNTIF(BT9,"&gt;0")&gt;0,D9="m",J9="U14"),
     IF(BT9&gt;Normwerte!$H$12,1,0),
IF(AND(COUNTIF(BT9,"&gt;0")&gt;0,D9="m",J9="U15"),
     IF(BT9&gt;Normwerte!$H$11,1,0),
IF(AND(COUNTIF(BT9,"&gt;0")&gt;0,D9="m",J9="U16"),
     IF(BT9&gt;Normwerte!$H$10,1,0),
IF(AND(COUNTIF(BT9,"&gt;0")&gt;0,D9="m",J9="U17"),
     IF(BT9&gt;Normwerte!$H$9,1,0),
IF(AND(COUNTIF(BT9,"&gt;0")&gt;0,D9="m",J9="U18"),
     IF(BT9&gt;Normwerte!$H$8,1,0),
IF(AND(COUNTIF(BT9,"&gt;0")&gt;0,D9="w",J9="U13"),
     IF(BT9&gt;Normwerte!$H$7,1,0),
IF(AND(COUNTIF(BT9,"&gt;0")&gt;0,D9="w",J9="U14"),
     IF(BT9&gt;Normwerte!$H$6,1,0),
IF(AND(COUNTIF(BT9,"&gt;0")&gt;0,D9="w",J9="U15"),
     IF(BT9&gt;Normwerte!$H$5,1,0),
IF(AND(COUNTIF(BT9,"&gt;0")&gt;0,D9="w",J9="U16"),
     IF(BT9&gt;Normwerte!$H$4,1,0),
IF(AND(COUNTIF(BT9,"&gt;0")&gt;0,D9="w",J9="U17"),
     IF(BT9&gt;Normwerte!$H$3,1,0),
IF(AND(COUNTIF(BT9,"&gt;0")&gt;0,D9="w",J9="U18"),
     IF(BT9&gt;Normwerte!$H$2,1,0),"")
)))))))))))</f>
        <v/>
      </c>
    </row>
    <row r="10" spans="1:73" x14ac:dyDescent="0.45">
      <c r="B10" s="103"/>
      <c r="C10" s="103"/>
      <c r="D10" s="43"/>
      <c r="E10" s="93"/>
      <c r="F10" s="53"/>
      <c r="G10" s="5"/>
      <c r="H10" s="95"/>
      <c r="I10" s="12" t="str">
        <f>IF(ISBLANK(Table25[[#This Row],[Geb.Datum
'[TT.MM.JJJJ']]]),"",
     YEAR(Table25[[#This Row],[Geb.Datum
'[TT.MM.JJJJ']]]))</f>
        <v/>
      </c>
      <c r="J10" s="30" t="str">
        <f>_xlfn.XLOOKUP(Table25[[#This Row],[Geburtsjahr]],Altersklasse!$B$2:$B$7,Altersklasse!$A$2:$A$7,"",0)</f>
        <v/>
      </c>
      <c r="K10" s="42" t="str">
        <f t="shared" si="0"/>
        <v/>
      </c>
      <c r="L10" s="46" t="str">
        <f>IF(OR(ISBLANK(AF10),NOT(ISNUMBER(AF10))),"",IF(AND(AF10&gt;0,D10="m",J10="U13"),
    IF(AF10&gt;Normwerte!$J$13,2,IF(AF10&gt;Normwerte!$I$13,1,0)),
IF(AND(AF10&gt;0,D10="m",J10="U14"),
     IF(AF10&gt;Normwerte!$J$12,2,IF(AF10&gt;Normwerte!$I$12,1,0)),
IF(AND(AF10&gt;0,D10="m",J10="U15"),
     IF(AF10&gt;Normwerte!$J$11,2,IF(AF10&gt;Normwerte!$I$11,1,0)),
IF(AND(AF10&gt;0,D10="m",J10="U16"),
     IF(AF10&gt;Normwerte!$J$10,2,IF(AF10&gt;Normwerte!$I$10,1,0)),
IF(AND(AF10&gt;0,D10="m",J10="U17"),
     IF(AF10&gt;Normwerte!$J$9,2,IF(AF10&gt;Normwerte!$I$9,1,0)),
IF(AND(AF10&gt;0,D10="m",J10="U18"),
     IF(AF10&gt;Normwerte!$J$8,2,IF(AF10&gt;Normwerte!$I$8,1,0)),
IF(AND(AF10&gt;0,D10="w",J10="U13"),
     IF(AF10&gt;Normwerte!$J$7,2,IF(AF10&gt;Normwerte!$I$7,1,0)),
IF(AND(AF10&gt;0,D10="w",J10="U14"),
     IF(AF10&gt;Normwerte!$J$6,2,IF(AF10&gt;Normwerte!$I$6,1,0)),
IF(AND(AF10&gt;0,D10="w",J10="U15"),
     IF(AF10&gt;Normwerte!$J$5,2,IF(AF10&gt;Normwerte!$I$5,1,0)),
IF(AND(AF10&gt;0,D10="w",J10="U16"),
     IF(AF10&gt;Normwerte!$J$4,2,IF(AF10&gt;Normwerte!$I$4,1,0)),
IF(AND(AF10&gt;0,D10="w",J10="U17"),
     IF(AF10&gt;Normwerte!$J$3,2,IF(AF10&gt;Normwerte!$I$3,1,0)),
IF(AND(AF10&gt;0,D10="w",J10="U18"),
     IF(AF10&gt;Normwerte!$J$2,2,IF(AF10&gt;Normwerte!$I$2,1,0)),"")
))))))))))))</f>
        <v/>
      </c>
      <c r="M10" s="64" t="str">
        <f>IF(AND(Table25[[#This Row],[Position '[L/AA/MB/S/D']]]="L",L10&lt;2),1,Table25[[#This Row],[Landeskader
Punkte
Anthro Berechnung]])</f>
        <v/>
      </c>
      <c r="N10" s="65" t="str">
        <f>IFERROR(IF((Table25[[#This Row],[Z-Score CMJ]]+Table25[[#This Row],[Z Score Spike]])&gt;0, (Table25[[#This Row],[Z-Score CMJ]]+Table25[[#This Row],[Z Score Spike]])/2, ""), "")</f>
        <v/>
      </c>
      <c r="O10" s="66" t="str">
        <f>IF(AND(COUNTIF(N10,"&gt;0")&gt;0,D10="m",J10="U13"),
    IF(N10&gt;Normwerte!$C$13,1,0),
IF(AND(COUNTIF(N10,"&gt;0")&gt;0,D10="m",J10="U14"),
     IF(N10&gt;Normwerte!$C$12,1,0),
IF(AND(COUNTIF(N10,"&gt;0")&gt;0,D10="m",J10="U15"),
     IF(N10&gt;Normwerte!$C$11,1,0),
IF(AND(COUNTIF(N10,"&gt;0")&gt;0,D10="m",J10="U16"),
     IF(N10&gt;Normwerte!$C$10,1,0),
IF(AND(COUNTIF(N10,"&gt;0")&gt;0,D10="m",J10="U17"),
     IF(N10&gt;Normwerte!$C$9,1,0),
IF(AND(COUNTIF(N10,"&gt;0")&gt;0,D10="m",J10="U18"),
     IF(N10&gt;Normwerte!$C$8,1,0),
IF(AND(COUNTIF(N10,"&gt;0")&gt;0,D10="w",J10="U13"),
     IF(N10&gt;Normwerte!$C$7,1,0),
IF(AND(COUNTIF(N10,"&gt;0")&gt;0,D10="w",J10="U14"),
     IF(N10&gt;Normwerte!$C$6,1,0),
IF(AND(COUNTIF(N10,"&gt;0")&gt;0,D10="w",J10="U15"),
     IF(N10&gt;Normwerte!$C$5,1,0),
IF(AND(COUNTIF(N10,"&gt;0")&gt;0,D10="w",J10="U16"),
     IF(N10&gt;Normwerte!$C$4,1,0),
IF(AND(COUNTIF(N10,"&gt;0")&gt;0,D10="w",J10="U17"),
     IF(N10&gt;Normwerte!$C$3,1,0),
IF(AND(COUNTIF(N10,"&gt;0")&gt;0,D10="w",J10="U18"),
     IF(N10&gt;Normwerte!$C$2,1,0),"")
)))))))))))</f>
        <v/>
      </c>
      <c r="P10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0" s="68" t="str">
        <f>IF(AND(COUNTIF(P10,"&gt;0")&gt;0,D10="m",J10="U13"),
    IF(P10&gt;Normwerte!$F$13,1,0),
IF(AND(COUNTIF(P10,"&gt;0")&gt;0,D10="m",J10="U14"),
     IF(P10&gt;Normwerte!$F$12,1,0),
IF(AND(COUNTIF(P10,"&gt;0")&gt;0,D10="m",J10="U15"),
     IF(P10&gt;Normwerte!$F$11,1,0),
IF(AND(COUNTIF(P10,"&gt;0")&gt;0,D10="m",J10="U16"),
     IF(P10&gt;Normwerte!$F$10,1,0),
IF(AND(COUNTIF(P10,"&gt;0")&gt;0,D10="m",J10="U17"),
     IF(P10&gt;Normwerte!$F$9,1,0),
IF(AND(COUNTIF(P10,"&gt;0")&gt;0,D10="m",J10="U18"),
     IF(P10&gt;Normwerte!$F$8,1,0),
IF(AND(COUNTIF(P10,"&gt;0")&gt;0,D10="w",J10="U13"),
     IF(P10&gt;Normwerte!$F$7,1,0),
IF(AND(COUNTIF(P10,"&gt;0")&gt;0,D10="w",J10="U14"),
     IF(P10&gt;Normwerte!$F$6,1,0),
IF(AND(COUNTIF(P10,"&gt;0")&gt;0,D10="w",J10="U15"),
     IF(P10&gt;Normwerte!$F$5,1,0),
IF(AND(COUNTIF(P10,"&gt;0")&gt;0,D10="w",J10="U16"),
     IF(P10&gt;Normwerte!$F$4,1,0),
IF(AND(COUNTIF(P10,"&gt;0")&gt;0,D10="w",J10="U17"),
     IF(P10&gt;Normwerte!$F$3,1,0),
IF(AND(COUNTIF(P10,"&gt;0")&gt;0,D10="w",J10="U18"),
     IF(P10&gt;Normwerte!$F$2,1,0),"")
)))))))))))</f>
        <v/>
      </c>
      <c r="R10" s="66" t="str">
        <f>Table25[[#This Row],[Punkte
T-Test]]</f>
        <v/>
      </c>
      <c r="S10" s="69" t="str">
        <f>IF(SUMIF(Table25[[#This Row],[Landeskader
Punkte
Anthro]:[Landeskader
Punkte
T-Test]],"&gt;0")=0,
    "",
    SUM(M10,O10,Q10,R10))</f>
        <v/>
      </c>
      <c r="T10" s="101"/>
      <c r="U10" s="101"/>
      <c r="V10" s="26"/>
      <c r="W10" s="26"/>
      <c r="X10" s="26"/>
      <c r="Y10" s="24"/>
      <c r="Z10" s="24"/>
      <c r="AA10" s="24"/>
      <c r="AB10" s="26"/>
      <c r="AC10" s="26"/>
      <c r="AD10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0" s="55" t="str">
        <f t="shared" si="7"/>
        <v/>
      </c>
      <c r="AF10" s="75" t="str">
        <f t="shared" si="1"/>
        <v/>
      </c>
      <c r="AG10" s="74"/>
      <c r="AH10" s="52"/>
      <c r="AI10" s="24"/>
      <c r="AJ10" s="33" t="str">
        <f>IF(COUNTIF(Table25[[#This Row],[Jump &amp; Reach 
(CMJ) V1]:[Jump &amp; Reach 
(CMJ) V3]],"&gt;0")&gt;0,
     MAX(Table25[[#This Row],[Jump &amp; Reach 
(CMJ) V1]:[Jump &amp; Reach 
(CMJ) V3]]),
     "")</f>
        <v/>
      </c>
      <c r="AK10" s="34" t="str">
        <f>IF(COUNTIF(Table25[[#This Row],[Jump &amp; Reach 
(CMJ) max.]],"&gt;0")&gt;0,
     Table25[[#This Row],[Jump &amp; Reach 
(CMJ) max.]]-Table25[[#This Row],[Reichhöhe
einarmig '[cm']]],
     "")</f>
        <v/>
      </c>
      <c r="AL10" s="56" t="str">
        <f t="shared" si="2"/>
        <v/>
      </c>
      <c r="AM10" s="35" t="str">
        <f>IF(AND(COUNTIF(AL10,"&gt;0")&gt;0,D10="m",J10="U13"),
    IF(AL10&gt;Normwerte!$C$13,1,0),
IF(AND(COUNTIF(AL10,"&gt;0")&gt;0,D10="m",J10="U14"),
     IF(AL10&gt;Normwerte!$C$12,1,0),
IF(AND(COUNTIF(AL10,"&gt;0")&gt;0,D10="m",J10="U15"),
     IF(AL10&gt;Normwerte!$C$11,1,0),
IF(AND(COUNTIF(AL10,"&gt;0")&gt;0,D10="m",J10="U16"),
     IF(AL10&gt;Normwerte!$C$10,1,0),
IF(AND(COUNTIF(AL10,"&gt;0")&gt;0,D10="m",J10="U17"),
     IF(AL10&gt;Normwerte!$C$9,1,0),
IF(AND(COUNTIF(AL10,"&gt;0")&gt;0,D10="m",J10="U18"),
     IF(AL10&gt;Normwerte!$C$8,1,0),
IF(AND(COUNTIF(AL10,"&gt;0")&gt;0,D10="w",J10="U13"),
     IF(AL10&gt;Normwerte!$C$7,1,0),
IF(AND(COUNTIF(AL10,"&gt;0")&gt;0,D10="w",J10="U14"),
     IF(AL10&gt;Normwerte!$C$6,1,0),
IF(AND(COUNTIF(AL10,"&gt;0")&gt;0,D10="w",J10="U15"),
     IF(AL10&gt;Normwerte!$C$5,1,0),
IF(AND(COUNTIF(AL10,"&gt;0")&gt;0,D10="w",J10="U16"),
     IF(AL10&gt;Normwerte!$C$4,1,0),
IF(AND(COUNTIF(AL10,"&gt;0")&gt;0,D10="w",J10="U17"),
     IF(AL10&gt;Normwerte!$C$3,1,0),
IF(AND(COUNTIF(AL10,"&gt;0")&gt;0,D10="w",J10="U18"),
     IF(AL10&gt;Normwerte!$C$2,1,0),"")
)))))))))))</f>
        <v/>
      </c>
      <c r="AN10" s="6"/>
      <c r="AO10" s="6"/>
      <c r="AP10" s="6"/>
      <c r="AQ10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10" s="35" t="str">
        <f>IF(COUNTIF(Table25[[#This Row],[Jump &amp; Reach 
(Spike) max.]],"&gt;0")&gt;0,
     Table25[[#This Row],[Jump &amp; Reach 
(Spike) max.]]-Table25[[#This Row],[Reichhöhe
einarmig '[cm']]],
     "")</f>
        <v/>
      </c>
      <c r="AS10" s="56" t="str">
        <f t="shared" si="3"/>
        <v/>
      </c>
      <c r="AT10" s="35" t="str">
        <f>IF(AND(COUNTIF(AS10,"&gt;0")&gt;0,D10="m",J10="U13"),
    IF(AS10&gt;Normwerte!$D$13,1,0),
IF(AND(COUNTIF(AS10,"&gt;0")&gt;0,D10="m",J10="U14"),
     IF(AS10&gt;Normwerte!$D$12,1,0),
IF(AND(COUNTIF(AS10,"&gt;0")&gt;0,D10="m",J10="U15"),
     IF(AS10&gt;Normwerte!$D$11,1,0),
IF(AND(COUNTIF(AS10,"&gt;0")&gt;0,D10="m",J10="U16"),
     IF(AS10&gt;Normwerte!$D$10,1,0),
IF(AND(COUNTIF(AS10,"&gt;0")&gt;0,D10="m",J10="U17"),
     IF(AS10&gt;Normwerte!$D$9,1,0),
IF(AND(COUNTIF(AS10,"&gt;0")&gt;0,D10="m",J10="U18"),
     IF(AS10&gt;Normwerte!$D$8,1,0),
IF(AND(COUNTIF(AS10,"&gt;0")&gt;0,D10="w",J10="U13"),
     IF(AS10&gt;Normwerte!$D$7,1,0),
IF(AND(COUNTIF(AS10,"&gt;0")&gt;0,D10="w",J10="U14"),
     IF(AS10&gt;Normwerte!$D$6,1,0),
IF(AND(COUNTIF(AS10,"&gt;0")&gt;0,D10="w",J10="U15"),
     IF(AS10&gt;Normwerte!$D$5,1,0),
IF(AND(COUNTIF(AS10,"&gt;0")&gt;0,D10="w",J10="U16"),
     IF(AS10&gt;Normwerte!$D$4,1,0),
IF(AND(COUNTIF(AS10,"&gt;0")&gt;0,D10="w",J10="U17"),
     IF(AS10&gt;Normwerte!$D$3,1,0),
IF(AND(COUNTIF(AS10,"&gt;0")&gt;0,D10="w",J10="U18"),
     IF(AS10&gt;Normwerte!$D$2,1,0),"")
)))))))))))</f>
        <v/>
      </c>
      <c r="AU10" s="6"/>
      <c r="AV10" s="6"/>
      <c r="AW10" s="6"/>
      <c r="AX10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0" s="56" t="str">
        <f t="shared" si="4"/>
        <v/>
      </c>
      <c r="AZ10" s="35" t="str">
        <f>IF(AND(COUNTIF(AY10,"&gt;0")&gt;0,D10="m",J10="U13"),
    IF(AY10&gt;Normwerte!$E$13,1,0),
IF(AND(COUNTIF(AY10,"&gt;0")&gt;0,D10="m",J10="U14"),
     IF(AY10&gt;Normwerte!$E$12,1,0),
IF(AND(COUNTIF(AY10,"&gt;0")&gt;0,D10="m",J10="U15"),
     IF(AY10&gt;Normwerte!$E$11,1,0),
IF(AND(COUNTIF(AY10,"&gt;0")&gt;0,D10="m",J10="U16"),
     IF(AY10&gt;Normwerte!$E$10,1,0),
IF(AND(COUNTIF(AY10,"&gt;0")&gt;0,D10="m",J10="U17"),
     IF(AY10&gt;Normwerte!$E$9,1,0),
IF(AND(COUNTIF(AY10,"&gt;0")&gt;0,D10="m",J10="U18"),
     IF(AY10&gt;Normwerte!$E$8,1,0),
IF(AND(COUNTIF(AY10,"&gt;0")&gt;0,D10="w",J10="U13"),
     IF(AY10&gt;Normwerte!$E$7,1,0),
IF(AND(COUNTIF(AY10,"&gt;0")&gt;0,D10="w",J10="U14"),
     IF(AY10&gt;Normwerte!$E$6,1,0),
IF(AND(COUNTIF(AY10,"&gt;0")&gt;0,D10="w",J10="U15"),
     IF(AY10&gt;Normwerte!$E$5,1,0),
IF(AND(COUNTIF(AY10,"&gt;0")&gt;0,D10="w",J10="U16"),
     IF(AY10&gt;Normwerte!$E$4,1,0),
IF(AND(COUNTIF(AY10,"&gt;0")&gt;0,D10="w",J10="U17"),
     IF(AY10&gt;Normwerte!$E$3,1,0),
IF(AND(COUNTIF(AY10,"&gt;0")&gt;0,D10="w",J10="U18"),
     IF(AY10&gt;Normwerte!$E$2,1,0),"")
)))))))))))</f>
        <v/>
      </c>
      <c r="BA10" s="6"/>
      <c r="BB10" s="6"/>
      <c r="BC10" s="6"/>
      <c r="BD10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0" s="56" t="str">
        <f t="shared" si="8"/>
        <v/>
      </c>
      <c r="BF10" s="35" t="str">
        <f>IF(AND(COUNTIF(BE10,"&gt;0")&gt;0,D10="m",J10="U13"),
    IF(BE10&gt;Normwerte!$F$13,1,0),
IF(AND(COUNTIF(BE10,"&gt;0")&gt;0,D10="m",J10="U14"),
     IF(BE10&gt;Normwerte!$F$12,1,0),
IF(AND(COUNTIF(BE10,"&gt;0")&gt;0,D10="m",J10="U15"),
     IF(BE10&gt;Normwerte!$F$11,1,0),
IF(AND(COUNTIF(BE10,"&gt;0")&gt;0,D10="m",J10="U16"),
     IF(BE10&gt;Normwerte!$F$10,1,0),
IF(AND(COUNTIF(BE10,"&gt;0")&gt;0,D10="m",J10="U17"),
     IF(BE10&gt;Normwerte!$F$9,1,0),
IF(AND(COUNTIF(BE10,"&gt;0")&gt;0,D10="m",J10="U18"),
     IF(BE10&gt;Normwerte!$F$8,1,0),
IF(AND(COUNTIF(BE10,"&gt;0")&gt;0,D10="w",J10="U13"),
     IF(BE10&gt;Normwerte!$F$7,1,0),
IF(AND(COUNTIF(BE10,"&gt;0")&gt;0,D10="w",J10="U14"),
     IF(BE10&gt;Normwerte!$F$6,1,0),
IF(AND(COUNTIF(BE10,"&gt;0")&gt;0,D10="w",J10="U15"),
     IF(BE10&gt;Normwerte!$F$5,1,0),
IF(AND(COUNTIF(BE10,"&gt;0")&gt;0,D10="w",J10="U16"),
     IF(BE10&gt;Normwerte!$F$4,1,0),
IF(AND(COUNTIF(BE10,"&gt;0")&gt;0,D10="w",J10="U17"),
     IF(BE10&gt;Normwerte!$F$3,1,0),
IF(AND(COUNTIF(BE10,"&gt;0")&gt;0,D10="w",J10="U18"),
     IF(BE10&gt;Normwerte!$F$2,1,0),"")
)))))))))))</f>
        <v/>
      </c>
      <c r="BG10" s="6"/>
      <c r="BH10" s="6"/>
      <c r="BI10" s="6"/>
      <c r="BJ10" s="39" t="str">
        <f>IF(COUNTIF(Table25[[#This Row],[Schlagballwurf V1
'[km/h']]:[Schlagballwurf V3
'[km/h']]],"&gt;0")&gt;0,
     MAX(Table25[[#This Row],[Schlagballwurf V1
'[km/h']]:[Schlagballwurf V3
'[km/h']]]),
     "")</f>
        <v/>
      </c>
      <c r="BK10" s="56" t="str">
        <f t="shared" si="5"/>
        <v/>
      </c>
      <c r="BL10" s="35" t="str">
        <f>IF(AND(COUNTIF(BK10,"&gt;0")&gt;0,D10="m",J10="U13"),
     IF(BK10&gt;Normwerte!$G$13,1,0),
IF(AND(COUNTIF(BK10,"&gt;0")&gt;0,D10="m",J10="U14"),
     IF(BK10&gt;Normwerte!$G$12,1,0),
IF(AND(COUNTIF(BK10,"&gt;0")&gt;0,D10="m",J10="U15"),
     IF(BK10&gt;Normwerte!$G$11,1,0),
IF(AND(COUNTIF(BK10,"&gt;0")&gt;0,D10="m",J10="U16"),
     IF(BK10&gt;Normwerte!$G$10,1,0),
IF(AND(COUNTIF(BK10,"&gt;0")&gt;0,D10="m",J10="U17"),
     IF(BK10&gt;Normwerte!$G$9,1,0),
IF(AND(COUNTIF(BK10,"&gt;0")&gt;0,D10="m",J10="U18"),
     IF(BK10&gt;Normwerte!$G$8,1,0),
IF(AND(COUNTIF(BK10,"&gt;0")&gt;0,D10="w",J10="U13"),
     IF(BK10&gt;Normwerte!$G$7,1,0),
IF(AND(COUNTIF(BK10,"&gt;0")&gt;0,D10="w",J10="U14"),
     IF(BK10&gt;Normwerte!$G$6,1,0),
IF(AND(COUNTIF(BK10,"&gt;0")&gt;0,D10="w",J10="U15"),
     IF(BK10&gt;Normwerte!$G$5,1,0),
IF(AND(COUNTIF(BK10,"&gt;0")&gt;0,D10="w",J10="U16"),
     IF(BK10&gt;Normwerte!$G$4,1,0),
IF(AND(COUNTIF(BK10,"&gt;0")&gt;0,D10="w",J10="U17"),
     IF(BK10&gt;Normwerte!$G$3,1,0),
IF(AND(COUNTIF(BK10,"&gt;0")&gt;0,D10="w",J10="U18"),
     IF(BK10&gt;Normwerte!$G$2,1,0),"")
)))))))))))</f>
        <v/>
      </c>
      <c r="BM10" s="6"/>
      <c r="BN10" s="6"/>
      <c r="BO10" s="6"/>
      <c r="BP10" s="6"/>
      <c r="BQ10" s="39" t="str">
        <f>IF(COUNTIF(Table25[[#This Row],[T-Test links
V1
'[s']]:[T-Test links
V2
'[s']]],"&gt;0")&gt;0,
     MIN(Table25[[#This Row],[T-Test links
V1
'[s']]:[T-Test links
V2
'[s']]]),
     "")</f>
        <v/>
      </c>
      <c r="BR10" s="39" t="str">
        <f>IF(COUNTIF(Table25[[#This Row],[T-Test rechts 
V1
'[s']]:[T-Test rechts
V2
'[s']]],"&gt;0")&gt;0,
     MIN(Table25[[#This Row],[T-Test rechts 
V1
'[s']]:[T-Test rechts
V2
'[s']]]),
     "")</f>
        <v/>
      </c>
      <c r="BS10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0" s="56" t="str">
        <f t="shared" si="6"/>
        <v/>
      </c>
      <c r="BU10" s="35" t="str">
        <f>IF(AND(COUNTIF(BT10,"&gt;0")&gt;0,D10="m",J10="U13"),
     IF(BT10&gt;Normwerte!$H$13,1,0),
IF(AND(COUNTIF(BT10,"&gt;0")&gt;0,D10="m",J10="U14"),
     IF(BT10&gt;Normwerte!$H$12,1,0),
IF(AND(COUNTIF(BT10,"&gt;0")&gt;0,D10="m",J10="U15"),
     IF(BT10&gt;Normwerte!$H$11,1,0),
IF(AND(COUNTIF(BT10,"&gt;0")&gt;0,D10="m",J10="U16"),
     IF(BT10&gt;Normwerte!$H$10,1,0),
IF(AND(COUNTIF(BT10,"&gt;0")&gt;0,D10="m",J10="U17"),
     IF(BT10&gt;Normwerte!$H$9,1,0),
IF(AND(COUNTIF(BT10,"&gt;0")&gt;0,D10="m",J10="U18"),
     IF(BT10&gt;Normwerte!$H$8,1,0),
IF(AND(COUNTIF(BT10,"&gt;0")&gt;0,D10="w",J10="U13"),
     IF(BT10&gt;Normwerte!$H$7,1,0),
IF(AND(COUNTIF(BT10,"&gt;0")&gt;0,D10="w",J10="U14"),
     IF(BT10&gt;Normwerte!$H$6,1,0),
IF(AND(COUNTIF(BT10,"&gt;0")&gt;0,D10="w",J10="U15"),
     IF(BT10&gt;Normwerte!$H$5,1,0),
IF(AND(COUNTIF(BT10,"&gt;0")&gt;0,D10="w",J10="U16"),
     IF(BT10&gt;Normwerte!$H$4,1,0),
IF(AND(COUNTIF(BT10,"&gt;0")&gt;0,D10="w",J10="U17"),
     IF(BT10&gt;Normwerte!$H$3,1,0),
IF(AND(COUNTIF(BT10,"&gt;0")&gt;0,D10="w",J10="U18"),
     IF(BT10&gt;Normwerte!$H$2,1,0),"")
)))))))))))</f>
        <v/>
      </c>
    </row>
    <row r="11" spans="1:73" x14ac:dyDescent="0.45">
      <c r="B11" s="103"/>
      <c r="C11" s="103"/>
      <c r="D11" s="43"/>
      <c r="E11" s="93"/>
      <c r="F11" s="53"/>
      <c r="G11" s="5"/>
      <c r="H11" s="95"/>
      <c r="I11" s="12" t="str">
        <f>IF(ISBLANK(Table25[[#This Row],[Geb.Datum
'[TT.MM.JJJJ']]]),"",
     YEAR(Table25[[#This Row],[Geb.Datum
'[TT.MM.JJJJ']]]))</f>
        <v/>
      </c>
      <c r="J11" s="30" t="str">
        <f>_xlfn.XLOOKUP(Table25[[#This Row],[Geburtsjahr]],Altersklasse!$B$2:$B$7,Altersklasse!$A$2:$A$7,"",0)</f>
        <v/>
      </c>
      <c r="K11" s="42" t="str">
        <f t="shared" si="0"/>
        <v/>
      </c>
      <c r="L11" s="46" t="str">
        <f>IF(OR(ISBLANK(AF11),NOT(ISNUMBER(AF11))),"",IF(AND(AF11&gt;0,D11="m",J11="U13"),
    IF(AF11&gt;Normwerte!$J$13,2,IF(AF11&gt;Normwerte!$I$13,1,0)),
IF(AND(AF11&gt;0,D11="m",J11="U14"),
     IF(AF11&gt;Normwerte!$J$12,2,IF(AF11&gt;Normwerte!$I$12,1,0)),
IF(AND(AF11&gt;0,D11="m",J11="U15"),
     IF(AF11&gt;Normwerte!$J$11,2,IF(AF11&gt;Normwerte!$I$11,1,0)),
IF(AND(AF11&gt;0,D11="m",J11="U16"),
     IF(AF11&gt;Normwerte!$J$10,2,IF(AF11&gt;Normwerte!$I$10,1,0)),
IF(AND(AF11&gt;0,D11="m",J11="U17"),
     IF(AF11&gt;Normwerte!$J$9,2,IF(AF11&gt;Normwerte!$I$9,1,0)),
IF(AND(AF11&gt;0,D11="m",J11="U18"),
     IF(AF11&gt;Normwerte!$J$8,2,IF(AF11&gt;Normwerte!$I$8,1,0)),
IF(AND(AF11&gt;0,D11="w",J11="U13"),
     IF(AF11&gt;Normwerte!$J$7,2,IF(AF11&gt;Normwerte!$I$7,1,0)),
IF(AND(AF11&gt;0,D11="w",J11="U14"),
     IF(AF11&gt;Normwerte!$J$6,2,IF(AF11&gt;Normwerte!$I$6,1,0)),
IF(AND(AF11&gt;0,D11="w",J11="U15"),
     IF(AF11&gt;Normwerte!$J$5,2,IF(AF11&gt;Normwerte!$I$5,1,0)),
IF(AND(AF11&gt;0,D11="w",J11="U16"),
     IF(AF11&gt;Normwerte!$J$4,2,IF(AF11&gt;Normwerte!$I$4,1,0)),
IF(AND(AF11&gt;0,D11="w",J11="U17"),
     IF(AF11&gt;Normwerte!$J$3,2,IF(AF11&gt;Normwerte!$I$3,1,0)),
IF(AND(AF11&gt;0,D11="w",J11="U18"),
     IF(AF11&gt;Normwerte!$J$2,2,IF(AF11&gt;Normwerte!$I$2,1,0)),"")
))))))))))))</f>
        <v/>
      </c>
      <c r="M11" s="64" t="str">
        <f>IF(AND(Table25[[#This Row],[Position '[L/AA/MB/S/D']]]="L",L11&lt;2),1,Table25[[#This Row],[Landeskader
Punkte
Anthro Berechnung]])</f>
        <v/>
      </c>
      <c r="N11" s="65" t="str">
        <f>IFERROR(IF((Table25[[#This Row],[Z-Score CMJ]]+Table25[[#This Row],[Z Score Spike]])&gt;0, (Table25[[#This Row],[Z-Score CMJ]]+Table25[[#This Row],[Z Score Spike]])/2, ""), "")</f>
        <v/>
      </c>
      <c r="O11" s="66" t="str">
        <f>IF(AND(COUNTIF(N11,"&gt;0")&gt;0,D11="m",J11="U13"),
    IF(N11&gt;Normwerte!$C$13,1,0),
IF(AND(COUNTIF(N11,"&gt;0")&gt;0,D11="m",J11="U14"),
     IF(N11&gt;Normwerte!$C$12,1,0),
IF(AND(COUNTIF(N11,"&gt;0")&gt;0,D11="m",J11="U15"),
     IF(N11&gt;Normwerte!$C$11,1,0),
IF(AND(COUNTIF(N11,"&gt;0")&gt;0,D11="m",J11="U16"),
     IF(N11&gt;Normwerte!$C$10,1,0),
IF(AND(COUNTIF(N11,"&gt;0")&gt;0,D11="m",J11="U17"),
     IF(N11&gt;Normwerte!$C$9,1,0),
IF(AND(COUNTIF(N11,"&gt;0")&gt;0,D11="m",J11="U18"),
     IF(N11&gt;Normwerte!$C$8,1,0),
IF(AND(COUNTIF(N11,"&gt;0")&gt;0,D11="w",J11="U13"),
     IF(N11&gt;Normwerte!$C$7,1,0),
IF(AND(COUNTIF(N11,"&gt;0")&gt;0,D11="w",J11="U14"),
     IF(N11&gt;Normwerte!$C$6,1,0),
IF(AND(COUNTIF(N11,"&gt;0")&gt;0,D11="w",J11="U15"),
     IF(N11&gt;Normwerte!$C$5,1,0),
IF(AND(COUNTIF(N11,"&gt;0")&gt;0,D11="w",J11="U16"),
     IF(N11&gt;Normwerte!$C$4,1,0),
IF(AND(COUNTIF(N11,"&gt;0")&gt;0,D11="w",J11="U17"),
     IF(N11&gt;Normwerte!$C$3,1,0),
IF(AND(COUNTIF(N11,"&gt;0")&gt;0,D11="w",J11="U18"),
     IF(N11&gt;Normwerte!$C$2,1,0),"")
)))))))))))</f>
        <v/>
      </c>
      <c r="P11" s="67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1" s="68" t="str">
        <f>IF(AND(COUNTIF(P11,"&gt;0")&gt;0,D11="m",J11="U13"),
    IF(P11&gt;Normwerte!$F$13,1,0),
IF(AND(COUNTIF(P11,"&gt;0")&gt;0,D11="m",J11="U14"),
     IF(P11&gt;Normwerte!$F$12,1,0),
IF(AND(COUNTIF(P11,"&gt;0")&gt;0,D11="m",J11="U15"),
     IF(P11&gt;Normwerte!$F$11,1,0),
IF(AND(COUNTIF(P11,"&gt;0")&gt;0,D11="m",J11="U16"),
     IF(P11&gt;Normwerte!$F$10,1,0),
IF(AND(COUNTIF(P11,"&gt;0")&gt;0,D11="m",J11="U17"),
     IF(P11&gt;Normwerte!$F$9,1,0),
IF(AND(COUNTIF(P11,"&gt;0")&gt;0,D11="m",J11="U18"),
     IF(P11&gt;Normwerte!$F$8,1,0),
IF(AND(COUNTIF(P11,"&gt;0")&gt;0,D11="w",J11="U13"),
     IF(P11&gt;Normwerte!$F$7,1,0),
IF(AND(COUNTIF(P11,"&gt;0")&gt;0,D11="w",J11="U14"),
     IF(P11&gt;Normwerte!$F$6,1,0),
IF(AND(COUNTIF(P11,"&gt;0")&gt;0,D11="w",J11="U15"),
     IF(P11&gt;Normwerte!$F$5,1,0),
IF(AND(COUNTIF(P11,"&gt;0")&gt;0,D11="w",J11="U16"),
     IF(P11&gt;Normwerte!$F$4,1,0),
IF(AND(COUNTIF(P11,"&gt;0")&gt;0,D11="w",J11="U17"),
     IF(P11&gt;Normwerte!$F$3,1,0),
IF(AND(COUNTIF(P11,"&gt;0")&gt;0,D11="w",J11="U18"),
     IF(P11&gt;Normwerte!$F$2,1,0),"")
)))))))))))</f>
        <v/>
      </c>
      <c r="R11" s="66" t="str">
        <f>Table25[[#This Row],[Punkte
T-Test]]</f>
        <v/>
      </c>
      <c r="S11" s="69" t="str">
        <f>IF(SUMIF(Table25[[#This Row],[Landeskader
Punkte
Anthro]:[Landeskader
Punkte
T-Test]],"&gt;0")=0,
    "",
    SUM(M11,O11,Q11,R11))</f>
        <v/>
      </c>
      <c r="T11" s="101"/>
      <c r="U11" s="101"/>
      <c r="V11" s="26"/>
      <c r="W11" s="26"/>
      <c r="X11" s="26"/>
      <c r="Y11" s="24"/>
      <c r="Z11" s="24"/>
      <c r="AA11" s="24"/>
      <c r="AB11" s="26"/>
      <c r="AC11" s="26"/>
      <c r="AD11" s="98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1" s="55" t="str">
        <f t="shared" si="7"/>
        <v/>
      </c>
      <c r="AF11" s="75" t="str">
        <f t="shared" si="1"/>
        <v/>
      </c>
      <c r="AG11" s="74"/>
      <c r="AH11" s="52"/>
      <c r="AI11" s="24"/>
      <c r="AJ11" s="33" t="str">
        <f>IF(COUNTIF(Table25[[#This Row],[Jump &amp; Reach 
(CMJ) V1]:[Jump &amp; Reach 
(CMJ) V3]],"&gt;0")&gt;0,
     MAX(Table25[[#This Row],[Jump &amp; Reach 
(CMJ) V1]:[Jump &amp; Reach 
(CMJ) V3]]),
     "")</f>
        <v/>
      </c>
      <c r="AK11" s="34" t="str">
        <f>IF(COUNTIF(Table25[[#This Row],[Jump &amp; Reach 
(CMJ) max.]],"&gt;0")&gt;0,
     Table25[[#This Row],[Jump &amp; Reach 
(CMJ) max.]]-Table25[[#This Row],[Reichhöhe
einarmig '[cm']]],
     "")</f>
        <v/>
      </c>
      <c r="AL11" s="56" t="str">
        <f t="shared" si="2"/>
        <v/>
      </c>
      <c r="AM11" s="35" t="str">
        <f>IF(AND(COUNTIF(AL11,"&gt;0")&gt;0,D11="m",J11="U13"),
    IF(AL11&gt;Normwerte!$C$13,1,0),
IF(AND(COUNTIF(AL11,"&gt;0")&gt;0,D11="m",J11="U14"),
     IF(AL11&gt;Normwerte!$C$12,1,0),
IF(AND(COUNTIF(AL11,"&gt;0")&gt;0,D11="m",J11="U15"),
     IF(AL11&gt;Normwerte!$C$11,1,0),
IF(AND(COUNTIF(AL11,"&gt;0")&gt;0,D11="m",J11="U16"),
     IF(AL11&gt;Normwerte!$C$10,1,0),
IF(AND(COUNTIF(AL11,"&gt;0")&gt;0,D11="m",J11="U17"),
     IF(AL11&gt;Normwerte!$C$9,1,0),
IF(AND(COUNTIF(AL11,"&gt;0")&gt;0,D11="m",J11="U18"),
     IF(AL11&gt;Normwerte!$C$8,1,0),
IF(AND(COUNTIF(AL11,"&gt;0")&gt;0,D11="w",J11="U13"),
     IF(AL11&gt;Normwerte!$C$7,1,0),
IF(AND(COUNTIF(AL11,"&gt;0")&gt;0,D11="w",J11="U14"),
     IF(AL11&gt;Normwerte!$C$6,1,0),
IF(AND(COUNTIF(AL11,"&gt;0")&gt;0,D11="w",J11="U15"),
     IF(AL11&gt;Normwerte!$C$5,1,0),
IF(AND(COUNTIF(AL11,"&gt;0")&gt;0,D11="w",J11="U16"),
     IF(AL11&gt;Normwerte!$C$4,1,0),
IF(AND(COUNTIF(AL11,"&gt;0")&gt;0,D11="w",J11="U17"),
     IF(AL11&gt;Normwerte!$C$3,1,0),
IF(AND(COUNTIF(AL11,"&gt;0")&gt;0,D11="w",J11="U18"),
     IF(AL11&gt;Normwerte!$C$2,1,0),"")
)))))))))))</f>
        <v/>
      </c>
      <c r="AN11" s="6"/>
      <c r="AO11" s="6"/>
      <c r="AP11" s="6"/>
      <c r="AQ11" s="33" t="str">
        <f>IF(COUNTIF(Table25[[#This Row],[Jump &amp; Reach 
(Spike) V1]:[Jump &amp; Reach 
(Spike) V3]],"&gt;0")&gt;0,
     MAX(Table25[[#This Row],[Jump &amp; Reach 
(Spike) V1]:[Jump &amp; Reach 
(Spike) V3]]),
     "")</f>
        <v/>
      </c>
      <c r="AR11" s="35" t="str">
        <f>IF(COUNTIF(Table25[[#This Row],[Jump &amp; Reach 
(Spike) max.]],"&gt;0")&gt;0,
     Table25[[#This Row],[Jump &amp; Reach 
(Spike) max.]]-Table25[[#This Row],[Reichhöhe
einarmig '[cm']]],
     "")</f>
        <v/>
      </c>
      <c r="AS11" s="56" t="str">
        <f t="shared" si="3"/>
        <v/>
      </c>
      <c r="AT11" s="35" t="str">
        <f>IF(AND(COUNTIF(AS11,"&gt;0")&gt;0,D11="m",J11="U13"),
    IF(AS11&gt;Normwerte!$D$13,1,0),
IF(AND(COUNTIF(AS11,"&gt;0")&gt;0,D11="m",J11="U14"),
     IF(AS11&gt;Normwerte!$D$12,1,0),
IF(AND(COUNTIF(AS11,"&gt;0")&gt;0,D11="m",J11="U15"),
     IF(AS11&gt;Normwerte!$D$11,1,0),
IF(AND(COUNTIF(AS11,"&gt;0")&gt;0,D11="m",J11="U16"),
     IF(AS11&gt;Normwerte!$D$10,1,0),
IF(AND(COUNTIF(AS11,"&gt;0")&gt;0,D11="m",J11="U17"),
     IF(AS11&gt;Normwerte!$D$9,1,0),
IF(AND(COUNTIF(AS11,"&gt;0")&gt;0,D11="m",J11="U18"),
     IF(AS11&gt;Normwerte!$D$8,1,0),
IF(AND(COUNTIF(AS11,"&gt;0")&gt;0,D11="w",J11="U13"),
     IF(AS11&gt;Normwerte!$D$7,1,0),
IF(AND(COUNTIF(AS11,"&gt;0")&gt;0,D11="w",J11="U14"),
     IF(AS11&gt;Normwerte!$D$6,1,0),
IF(AND(COUNTIF(AS11,"&gt;0")&gt;0,D11="w",J11="U15"),
     IF(AS11&gt;Normwerte!$D$5,1,0),
IF(AND(COUNTIF(AS11,"&gt;0")&gt;0,D11="w",J11="U16"),
     IF(AS11&gt;Normwerte!$D$4,1,0),
IF(AND(COUNTIF(AS11,"&gt;0")&gt;0,D11="w",J11="U17"),
     IF(AS11&gt;Normwerte!$D$3,1,0),
IF(AND(COUNTIF(AS11,"&gt;0")&gt;0,D11="w",J11="U18"),
     IF(AS11&gt;Normwerte!$D$2,1,0),"")
)))))))))))</f>
        <v/>
      </c>
      <c r="AU11" s="6"/>
      <c r="AV11" s="6"/>
      <c r="AW11" s="6"/>
      <c r="AX11" s="33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1" s="56" t="str">
        <f t="shared" si="4"/>
        <v/>
      </c>
      <c r="AZ11" s="35" t="str">
        <f>IF(AND(COUNTIF(AY11,"&gt;0")&gt;0,D11="m",J11="U13"),
    IF(AY11&gt;Normwerte!$E$13,1,0),
IF(AND(COUNTIF(AY11,"&gt;0")&gt;0,D11="m",J11="U14"),
     IF(AY11&gt;Normwerte!$E$12,1,0),
IF(AND(COUNTIF(AY11,"&gt;0")&gt;0,D11="m",J11="U15"),
     IF(AY11&gt;Normwerte!$E$11,1,0),
IF(AND(COUNTIF(AY11,"&gt;0")&gt;0,D11="m",J11="U16"),
     IF(AY11&gt;Normwerte!$E$10,1,0),
IF(AND(COUNTIF(AY11,"&gt;0")&gt;0,D11="m",J11="U17"),
     IF(AY11&gt;Normwerte!$E$9,1,0),
IF(AND(COUNTIF(AY11,"&gt;0")&gt;0,D11="m",J11="U18"),
     IF(AY11&gt;Normwerte!$E$8,1,0),
IF(AND(COUNTIF(AY11,"&gt;0")&gt;0,D11="w",J11="U13"),
     IF(AY11&gt;Normwerte!$E$7,1,0),
IF(AND(COUNTIF(AY11,"&gt;0")&gt;0,D11="w",J11="U14"),
     IF(AY11&gt;Normwerte!$E$6,1,0),
IF(AND(COUNTIF(AY11,"&gt;0")&gt;0,D11="w",J11="U15"),
     IF(AY11&gt;Normwerte!$E$5,1,0),
IF(AND(COUNTIF(AY11,"&gt;0")&gt;0,D11="w",J11="U16"),
     IF(AY11&gt;Normwerte!$E$4,1,0),
IF(AND(COUNTIF(AY11,"&gt;0")&gt;0,D11="w",J11="U17"),
     IF(AY11&gt;Normwerte!$E$3,1,0),
IF(AND(COUNTIF(AY11,"&gt;0")&gt;0,D11="w",J11="U18"),
     IF(AY11&gt;Normwerte!$E$2,1,0),"")
)))))))))))</f>
        <v/>
      </c>
      <c r="BA11" s="6"/>
      <c r="BB11" s="6"/>
      <c r="BC11" s="6"/>
      <c r="BD11" s="39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1" s="56" t="str">
        <f t="shared" si="8"/>
        <v/>
      </c>
      <c r="BF11" s="35" t="str">
        <f>IF(AND(COUNTIF(BE11,"&gt;0")&gt;0,D11="m",J11="U13"),
    IF(BE11&gt;Normwerte!$F$13,1,0),
IF(AND(COUNTIF(BE11,"&gt;0")&gt;0,D11="m",J11="U14"),
     IF(BE11&gt;Normwerte!$F$12,1,0),
IF(AND(COUNTIF(BE11,"&gt;0")&gt;0,D11="m",J11="U15"),
     IF(BE11&gt;Normwerte!$F$11,1,0),
IF(AND(COUNTIF(BE11,"&gt;0")&gt;0,D11="m",J11="U16"),
     IF(BE11&gt;Normwerte!$F$10,1,0),
IF(AND(COUNTIF(BE11,"&gt;0")&gt;0,D11="m",J11="U17"),
     IF(BE11&gt;Normwerte!$F$9,1,0),
IF(AND(COUNTIF(BE11,"&gt;0")&gt;0,D11="m",J11="U18"),
     IF(BE11&gt;Normwerte!$F$8,1,0),
IF(AND(COUNTIF(BE11,"&gt;0")&gt;0,D11="w",J11="U13"),
     IF(BE11&gt;Normwerte!$F$7,1,0),
IF(AND(COUNTIF(BE11,"&gt;0")&gt;0,D11="w",J11="U14"),
     IF(BE11&gt;Normwerte!$F$6,1,0),
IF(AND(COUNTIF(BE11,"&gt;0")&gt;0,D11="w",J11="U15"),
     IF(BE11&gt;Normwerte!$F$5,1,0),
IF(AND(COUNTIF(BE11,"&gt;0")&gt;0,D11="w",J11="U16"),
     IF(BE11&gt;Normwerte!$F$4,1,0),
IF(AND(COUNTIF(BE11,"&gt;0")&gt;0,D11="w",J11="U17"),
     IF(BE11&gt;Normwerte!$F$3,1,0),
IF(AND(COUNTIF(BE11,"&gt;0")&gt;0,D11="w",J11="U18"),
     IF(BE11&gt;Normwerte!$F$2,1,0),"")
)))))))))))</f>
        <v/>
      </c>
      <c r="BG11" s="6"/>
      <c r="BH11" s="6"/>
      <c r="BI11" s="6"/>
      <c r="BJ11" s="39" t="str">
        <f>IF(COUNTIF(Table25[[#This Row],[Schlagballwurf V1
'[km/h']]:[Schlagballwurf V3
'[km/h']]],"&gt;0")&gt;0,
     MAX(Table25[[#This Row],[Schlagballwurf V1
'[km/h']]:[Schlagballwurf V3
'[km/h']]]),
     "")</f>
        <v/>
      </c>
      <c r="BK11" s="56" t="str">
        <f t="shared" si="5"/>
        <v/>
      </c>
      <c r="BL11" s="35" t="str">
        <f>IF(AND(COUNTIF(BK11,"&gt;0")&gt;0,D11="m",J11="U13"),
     IF(BK11&gt;Normwerte!$G$13,1,0),
IF(AND(COUNTIF(BK11,"&gt;0")&gt;0,D11="m",J11="U14"),
     IF(BK11&gt;Normwerte!$G$12,1,0),
IF(AND(COUNTIF(BK11,"&gt;0")&gt;0,D11="m",J11="U15"),
     IF(BK11&gt;Normwerte!$G$11,1,0),
IF(AND(COUNTIF(BK11,"&gt;0")&gt;0,D11="m",J11="U16"),
     IF(BK11&gt;Normwerte!$G$10,1,0),
IF(AND(COUNTIF(BK11,"&gt;0")&gt;0,D11="m",J11="U17"),
     IF(BK11&gt;Normwerte!$G$9,1,0),
IF(AND(COUNTIF(BK11,"&gt;0")&gt;0,D11="m",J11="U18"),
     IF(BK11&gt;Normwerte!$G$8,1,0),
IF(AND(COUNTIF(BK11,"&gt;0")&gt;0,D11="w",J11="U13"),
     IF(BK11&gt;Normwerte!$G$7,1,0),
IF(AND(COUNTIF(BK11,"&gt;0")&gt;0,D11="w",J11="U14"),
     IF(BK11&gt;Normwerte!$G$6,1,0),
IF(AND(COUNTIF(BK11,"&gt;0")&gt;0,D11="w",J11="U15"),
     IF(BK11&gt;Normwerte!$G$5,1,0),
IF(AND(COUNTIF(BK11,"&gt;0")&gt;0,D11="w",J11="U16"),
     IF(BK11&gt;Normwerte!$G$4,1,0),
IF(AND(COUNTIF(BK11,"&gt;0")&gt;0,D11="w",J11="U17"),
     IF(BK11&gt;Normwerte!$G$3,1,0),
IF(AND(COUNTIF(BK11,"&gt;0")&gt;0,D11="w",J11="U18"),
     IF(BK11&gt;Normwerte!$G$2,1,0),"")
)))))))))))</f>
        <v/>
      </c>
      <c r="BM11" s="6"/>
      <c r="BN11" s="6"/>
      <c r="BO11" s="6"/>
      <c r="BP11" s="6"/>
      <c r="BQ11" s="39" t="str">
        <f>IF(COUNTIF(Table25[[#This Row],[T-Test links
V1
'[s']]:[T-Test links
V2
'[s']]],"&gt;0")&gt;0,
     MIN(Table25[[#This Row],[T-Test links
V1
'[s']]:[T-Test links
V2
'[s']]]),
     "")</f>
        <v/>
      </c>
      <c r="BR11" s="39" t="str">
        <f>IF(COUNTIF(Table25[[#This Row],[T-Test rechts 
V1
'[s']]:[T-Test rechts
V2
'[s']]],"&gt;0")&gt;0,
     MIN(Table25[[#This Row],[T-Test rechts 
V1
'[s']]:[T-Test rechts
V2
'[s']]]),
     "")</f>
        <v/>
      </c>
      <c r="BS11" s="39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1" s="56" t="str">
        <f t="shared" si="6"/>
        <v/>
      </c>
      <c r="BU11" s="35" t="str">
        <f>IF(AND(COUNTIF(BT11,"&gt;0")&gt;0,D11="m",J11="U13"),
     IF(BT11&gt;Normwerte!$H$13,1,0),
IF(AND(COUNTIF(BT11,"&gt;0")&gt;0,D11="m",J11="U14"),
     IF(BT11&gt;Normwerte!$H$12,1,0),
IF(AND(COUNTIF(BT11,"&gt;0")&gt;0,D11="m",J11="U15"),
     IF(BT11&gt;Normwerte!$H$11,1,0),
IF(AND(COUNTIF(BT11,"&gt;0")&gt;0,D11="m",J11="U16"),
     IF(BT11&gt;Normwerte!$H$10,1,0),
IF(AND(COUNTIF(BT11,"&gt;0")&gt;0,D11="m",J11="U17"),
     IF(BT11&gt;Normwerte!$H$9,1,0),
IF(AND(COUNTIF(BT11,"&gt;0")&gt;0,D11="m",J11="U18"),
     IF(BT11&gt;Normwerte!$H$8,1,0),
IF(AND(COUNTIF(BT11,"&gt;0")&gt;0,D11="w",J11="U13"),
     IF(BT11&gt;Normwerte!$H$7,1,0),
IF(AND(COUNTIF(BT11,"&gt;0")&gt;0,D11="w",J11="U14"),
     IF(BT11&gt;Normwerte!$H$6,1,0),
IF(AND(COUNTIF(BT11,"&gt;0")&gt;0,D11="w",J11="U15"),
     IF(BT11&gt;Normwerte!$H$5,1,0),
IF(AND(COUNTIF(BT11,"&gt;0")&gt;0,D11="w",J11="U16"),
     IF(BT11&gt;Normwerte!$H$4,1,0),
IF(AND(COUNTIF(BT11,"&gt;0")&gt;0,D11="w",J11="U17"),
     IF(BT11&gt;Normwerte!$H$3,1,0),
IF(AND(COUNTIF(BT11,"&gt;0")&gt;0,D11="w",J11="U18"),
     IF(BT11&gt;Normwerte!$H$2,1,0),"")
)))))))))))</f>
        <v/>
      </c>
    </row>
    <row r="12" spans="1:73" x14ac:dyDescent="0.45">
      <c r="B12" s="103"/>
      <c r="C12" s="103"/>
      <c r="D12" s="43"/>
      <c r="E12" s="93"/>
      <c r="F12" s="53"/>
      <c r="G12" s="5"/>
      <c r="H12" s="95"/>
      <c r="I12" s="12" t="str">
        <f>IF(ISBLANK(Table25[[#This Row],[Geb.Datum
'[TT.MM.JJJJ']]]),"",
     YEAR(Table25[[#This Row],[Geb.Datum
'[TT.MM.JJJJ']]]))</f>
        <v/>
      </c>
      <c r="J12" s="30" t="str">
        <f>_xlfn.XLOOKUP(Table25[[#This Row],[Geburtsjahr]],Altersklasse!$B$2:$B$7,Altersklasse!$A$2:$A$7,"",0)</f>
        <v/>
      </c>
      <c r="K12" s="42" t="str">
        <f t="shared" si="0"/>
        <v/>
      </c>
      <c r="L12" s="46" t="str">
        <f>IF(OR(ISBLANK(AF12),NOT(ISNUMBER(AF12))),"",IF(AND(AF12&gt;0,D12="m",J12="U13"),
    IF(AF12&gt;Normwerte!$J$13,2,IF(AF12&gt;Normwerte!$I$13,1,0)),
IF(AND(AF12&gt;0,D12="m",J12="U14"),
     IF(AF12&gt;Normwerte!$J$12,2,IF(AF12&gt;Normwerte!$I$12,1,0)),
IF(AND(AF12&gt;0,D12="m",J12="U15"),
     IF(AF12&gt;Normwerte!$J$11,2,IF(AF12&gt;Normwerte!$I$11,1,0)),
IF(AND(AF12&gt;0,D12="m",J12="U16"),
     IF(AF12&gt;Normwerte!$J$10,2,IF(AF12&gt;Normwerte!$I$10,1,0)),
IF(AND(AF12&gt;0,D12="m",J12="U17"),
     IF(AF12&gt;Normwerte!$J$9,2,IF(AF12&gt;Normwerte!$I$9,1,0)),
IF(AND(AF12&gt;0,D12="m",J12="U18"),
     IF(AF12&gt;Normwerte!$J$8,2,IF(AF12&gt;Normwerte!$I$8,1,0)),
IF(AND(AF12&gt;0,D12="w",J12="U13"),
     IF(AF12&gt;Normwerte!$J$7,2,IF(AF12&gt;Normwerte!$I$7,1,0)),
IF(AND(AF12&gt;0,D12="w",J12="U14"),
     IF(AF12&gt;Normwerte!$J$6,2,IF(AF12&gt;Normwerte!$I$6,1,0)),
IF(AND(AF12&gt;0,D12="w",J12="U15"),
     IF(AF12&gt;Normwerte!$J$5,2,IF(AF12&gt;Normwerte!$I$5,1,0)),
IF(AND(AF12&gt;0,D12="w",J12="U16"),
     IF(AF12&gt;Normwerte!$J$4,2,IF(AF12&gt;Normwerte!$I$4,1,0)),
IF(AND(AF12&gt;0,D12="w",J12="U17"),
     IF(AF12&gt;Normwerte!$J$3,2,IF(AF12&gt;Normwerte!$I$3,1,0)),
IF(AND(AF12&gt;0,D12="w",J12="U18"),
     IF(AF12&gt;Normwerte!$J$2,2,IF(AF12&gt;Normwerte!$I$2,1,0)),"")
))))))))))))</f>
        <v/>
      </c>
      <c r="M12" s="64" t="str">
        <f>IF(AND(Table25[[#This Row],[Position '[L/AA/MB/S/D']]]="L",L12&lt;2),1,Table25[[#This Row],[Landeskader
Punkte
Anthro Berechnung]])</f>
        <v/>
      </c>
      <c r="N12" s="65" t="str">
        <f>IFERROR(IF((Table25[[#This Row],[Z-Score CMJ]]+Table25[[#This Row],[Z Score Spike]])&gt;0, (Table25[[#This Row],[Z-Score CMJ]]+Table25[[#This Row],[Z Score Spike]])/2, ""), "")</f>
        <v/>
      </c>
      <c r="O12" s="70" t="str">
        <f>IF(AND(COUNTIF(N12,"&gt;0")&gt;0,D12="m",J12="U13"),
    IF(N12&gt;Normwerte!$C$13,1,0),
IF(AND(COUNTIF(N12,"&gt;0")&gt;0,D12="m",J12="U14"),
     IF(N12&gt;Normwerte!$C$12,1,0),
IF(AND(COUNTIF(N12,"&gt;0")&gt;0,D12="m",J12="U15"),
     IF(N12&gt;Normwerte!$C$11,1,0),
IF(AND(COUNTIF(N12,"&gt;0")&gt;0,D12="m",J12="U16"),
     IF(N12&gt;Normwerte!$C$10,1,0),
IF(AND(COUNTIF(N12,"&gt;0")&gt;0,D12="m",J12="U17"),
     IF(N12&gt;Normwerte!$C$9,1,0),
IF(AND(COUNTIF(N12,"&gt;0")&gt;0,D12="m",J12="U18"),
     IF(N12&gt;Normwerte!$C$8,1,0),
IF(AND(COUNTIF(N12,"&gt;0")&gt;0,D12="w",J12="U13"),
     IF(N12&gt;Normwerte!$C$7,1,0),
IF(AND(COUNTIF(N12,"&gt;0")&gt;0,D12="w",J12="U14"),
     IF(N12&gt;Normwerte!$C$6,1,0),
IF(AND(COUNTIF(N12,"&gt;0")&gt;0,D12="w",J12="U15"),
     IF(N12&gt;Normwerte!$C$5,1,0),
IF(AND(COUNTIF(N12,"&gt;0")&gt;0,D12="w",J12="U16"),
     IF(N12&gt;Normwerte!$C$4,1,0),
IF(AND(COUNTIF(N12,"&gt;0")&gt;0,D12="w",J12="U17"),
     IF(N12&gt;Normwerte!$C$3,1,0),
IF(AND(COUNTIF(N12,"&gt;0")&gt;0,D12="w",J12="U18"),
     IF(N12&gt;Normwerte!$C$2,1,0),"")
)))))))))))</f>
        <v/>
      </c>
      <c r="P12" s="71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2" s="70" t="str">
        <f>IF(AND(COUNTIF(P12,"&gt;0")&gt;0,D12="m",J12="U13"),
    IF(P12&gt;Normwerte!$F$13,1,0),
IF(AND(COUNTIF(P12,"&gt;0")&gt;0,D12="m",J12="U14"),
     IF(P12&gt;Normwerte!$F$12,1,0),
IF(AND(COUNTIF(P12,"&gt;0")&gt;0,D12="m",J12="U15"),
     IF(P12&gt;Normwerte!$F$11,1,0),
IF(AND(COUNTIF(P12,"&gt;0")&gt;0,D12="m",J12="U16"),
     IF(P12&gt;Normwerte!$F$10,1,0),
IF(AND(COUNTIF(P12,"&gt;0")&gt;0,D12="m",J12="U17"),
     IF(P12&gt;Normwerte!$F$9,1,0),
IF(AND(COUNTIF(P12,"&gt;0")&gt;0,D12="m",J12="U18"),
     IF(P12&gt;Normwerte!$F$8,1,0),
IF(AND(COUNTIF(P12,"&gt;0")&gt;0,D12="w",J12="U13"),
     IF(P12&gt;Normwerte!$F$7,1,0),
IF(AND(COUNTIF(P12,"&gt;0")&gt;0,D12="w",J12="U14"),
     IF(P12&gt;Normwerte!$F$6,1,0),
IF(AND(COUNTIF(P12,"&gt;0")&gt;0,D12="w",J12="U15"),
     IF(P12&gt;Normwerte!$F$5,1,0),
IF(AND(COUNTIF(P12,"&gt;0")&gt;0,D12="w",J12="U16"),
     IF(P12&gt;Normwerte!$F$4,1,0),
IF(AND(COUNTIF(P12,"&gt;0")&gt;0,D12="w",J12="U17"),
     IF(P12&gt;Normwerte!$F$3,1,0),
IF(AND(COUNTIF(P12,"&gt;0")&gt;0,D12="w",J12="U18"),
     IF(P12&gt;Normwerte!$F$2,1,0),"")
)))))))))))</f>
        <v/>
      </c>
      <c r="R12" s="66" t="str">
        <f>Table25[[#This Row],[Punkte
T-Test]]</f>
        <v/>
      </c>
      <c r="S12" s="72" t="str">
        <f>IF(SUMIF(Table25[[#This Row],[Landeskader
Punkte
Anthro]:[Landeskader
Punkte
T-Test]],"&gt;0")=0,
    "",
    SUM(M12,O12,Q12,R12))</f>
        <v/>
      </c>
      <c r="T12" s="101"/>
      <c r="U12" s="101"/>
      <c r="V12" s="26"/>
      <c r="W12" s="26"/>
      <c r="X12" s="26"/>
      <c r="Y12" s="24"/>
      <c r="Z12" s="24"/>
      <c r="AA12" s="24"/>
      <c r="AB12" s="26"/>
      <c r="AC12" s="26"/>
      <c r="AD1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2" s="55" t="str">
        <f t="shared" si="7"/>
        <v/>
      </c>
      <c r="AF12" s="75" t="str">
        <f t="shared" si="1"/>
        <v/>
      </c>
      <c r="AG12" s="74"/>
      <c r="AH12" s="52"/>
      <c r="AI12" s="24"/>
      <c r="AJ12" s="36" t="str">
        <f>IF(COUNTIF(Table25[[#This Row],[Jump &amp; Reach 
(CMJ) V1]:[Jump &amp; Reach 
(CMJ) V3]],"&gt;0")&gt;0,
     MAX(Table25[[#This Row],[Jump &amp; Reach 
(CMJ) V1]:[Jump &amp; Reach 
(CMJ) V3]]),
     "")</f>
        <v/>
      </c>
      <c r="AK12" s="37" t="str">
        <f>IF(COUNTIF(Table25[[#This Row],[Jump &amp; Reach 
(CMJ) max.]],"&gt;0")&gt;0,
     Table25[[#This Row],[Jump &amp; Reach 
(CMJ) max.]]-Table25[[#This Row],[Reichhöhe
einarmig '[cm']]],
     "")</f>
        <v/>
      </c>
      <c r="AL12" s="57" t="str">
        <f t="shared" si="2"/>
        <v/>
      </c>
      <c r="AM12" s="38" t="str">
        <f>IF(AND(COUNTIF(AL12,"&gt;0")&gt;0,D12="m",J12="U13"),
    IF(AL12&gt;Normwerte!$C$13,1,0),
IF(AND(COUNTIF(AL12,"&gt;0")&gt;0,D12="m",J12="U14"),
     IF(AL12&gt;Normwerte!$C$12,1,0),
IF(AND(COUNTIF(AL12,"&gt;0")&gt;0,D12="m",J12="U15"),
     IF(AL12&gt;Normwerte!$C$11,1,0),
IF(AND(COUNTIF(AL12,"&gt;0")&gt;0,D12="m",J12="U16"),
     IF(AL12&gt;Normwerte!$C$10,1,0),
IF(AND(COUNTIF(AL12,"&gt;0")&gt;0,D12="m",J12="U17"),
     IF(AL12&gt;Normwerte!$C$9,1,0),
IF(AND(COUNTIF(AL12,"&gt;0")&gt;0,D12="m",J12="U18"),
     IF(AL12&gt;Normwerte!$C$8,1,0),
IF(AND(COUNTIF(AL12,"&gt;0")&gt;0,D12="w",J12="U13"),
     IF(AL12&gt;Normwerte!$C$7,1,0),
IF(AND(COUNTIF(AL12,"&gt;0")&gt;0,D12="w",J12="U14"),
     IF(AL12&gt;Normwerte!$C$6,1,0),
IF(AND(COUNTIF(AL12,"&gt;0")&gt;0,D12="w",J12="U15"),
     IF(AL12&gt;Normwerte!$C$5,1,0),
IF(AND(COUNTIF(AL12,"&gt;0")&gt;0,D12="w",J12="U16"),
     IF(AL12&gt;Normwerte!$C$4,1,0),
IF(AND(COUNTIF(AL12,"&gt;0")&gt;0,D12="w",J12="U17"),
     IF(AL12&gt;Normwerte!$C$3,1,0),
IF(AND(COUNTIF(AL12,"&gt;0")&gt;0,D12="w",J12="U18"),
     IF(AL12&gt;Normwerte!$C$2,1,0),"")
)))))))))))</f>
        <v/>
      </c>
      <c r="AN12" s="6"/>
      <c r="AO12" s="6"/>
      <c r="AP12" s="6"/>
      <c r="AQ1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2" s="38" t="str">
        <f>IF(COUNTIF(Table25[[#This Row],[Jump &amp; Reach 
(Spike) max.]],"&gt;0")&gt;0,
     Table25[[#This Row],[Jump &amp; Reach 
(Spike) max.]]-Table25[[#This Row],[Reichhöhe
einarmig '[cm']]],
     "")</f>
        <v/>
      </c>
      <c r="AS12" s="57" t="str">
        <f t="shared" si="3"/>
        <v/>
      </c>
      <c r="AT12" s="38" t="str">
        <f>IF(AND(COUNTIF(AS12,"&gt;0")&gt;0,D12="m",J12="U13"),
    IF(AS12&gt;Normwerte!$D$13,1,0),
IF(AND(COUNTIF(AS12,"&gt;0")&gt;0,D12="m",J12="U14"),
     IF(AS12&gt;Normwerte!$D$12,1,0),
IF(AND(COUNTIF(AS12,"&gt;0")&gt;0,D12="m",J12="U15"),
     IF(AS12&gt;Normwerte!$D$11,1,0),
IF(AND(COUNTIF(AS12,"&gt;0")&gt;0,D12="m",J12="U16"),
     IF(AS12&gt;Normwerte!$D$10,1,0),
IF(AND(COUNTIF(AS12,"&gt;0")&gt;0,D12="m",J12="U17"),
     IF(AS12&gt;Normwerte!$D$9,1,0),
IF(AND(COUNTIF(AS12,"&gt;0")&gt;0,D12="m",J12="U18"),
     IF(AS12&gt;Normwerte!$D$8,1,0),
IF(AND(COUNTIF(AS12,"&gt;0")&gt;0,D12="w",J12="U13"),
     IF(AS12&gt;Normwerte!$D$7,1,0),
IF(AND(COUNTIF(AS12,"&gt;0")&gt;0,D12="w",J12="U14"),
     IF(AS12&gt;Normwerte!$D$6,1,0),
IF(AND(COUNTIF(AS12,"&gt;0")&gt;0,D12="w",J12="U15"),
     IF(AS12&gt;Normwerte!$D$5,1,0),
IF(AND(COUNTIF(AS12,"&gt;0")&gt;0,D12="w",J12="U16"),
     IF(AS12&gt;Normwerte!$D$4,1,0),
IF(AND(COUNTIF(AS12,"&gt;0")&gt;0,D12="w",J12="U17"),
     IF(AS12&gt;Normwerte!$D$3,1,0),
IF(AND(COUNTIF(AS12,"&gt;0")&gt;0,D12="w",J12="U18"),
     IF(AS12&gt;Normwerte!$D$2,1,0),"")
)))))))))))</f>
        <v/>
      </c>
      <c r="AU12" s="6"/>
      <c r="AV12" s="6"/>
      <c r="AW12" s="6"/>
      <c r="AX1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2" s="57" t="str">
        <f t="shared" si="4"/>
        <v/>
      </c>
      <c r="AZ12" s="38" t="str">
        <f>IF(AND(COUNTIF(AY12,"&gt;0")&gt;0,D12="m",J12="U13"),
    IF(AY12&gt;Normwerte!$E$13,1,0),
IF(AND(COUNTIF(AY12,"&gt;0")&gt;0,D12="m",J12="U14"),
     IF(AY12&gt;Normwerte!$E$12,1,0),
IF(AND(COUNTIF(AY12,"&gt;0")&gt;0,D12="m",J12="U15"),
     IF(AY12&gt;Normwerte!$E$11,1,0),
IF(AND(COUNTIF(AY12,"&gt;0")&gt;0,D12="m",J12="U16"),
     IF(AY12&gt;Normwerte!$E$10,1,0),
IF(AND(COUNTIF(AY12,"&gt;0")&gt;0,D12="m",J12="U17"),
     IF(AY12&gt;Normwerte!$E$9,1,0),
IF(AND(COUNTIF(AY12,"&gt;0")&gt;0,D12="m",J12="U18"),
     IF(AY12&gt;Normwerte!$E$8,1,0),
IF(AND(COUNTIF(AY12,"&gt;0")&gt;0,D12="w",J12="U13"),
     IF(AY12&gt;Normwerte!$E$7,1,0),
IF(AND(COUNTIF(AY12,"&gt;0")&gt;0,D12="w",J12="U14"),
     IF(AY12&gt;Normwerte!$E$6,1,0),
IF(AND(COUNTIF(AY12,"&gt;0")&gt;0,D12="w",J12="U15"),
     IF(AY12&gt;Normwerte!$E$5,1,0),
IF(AND(COUNTIF(AY12,"&gt;0")&gt;0,D12="w",J12="U16"),
     IF(AY12&gt;Normwerte!$E$4,1,0),
IF(AND(COUNTIF(AY12,"&gt;0")&gt;0,D12="w",J12="U17"),
     IF(AY12&gt;Normwerte!$E$3,1,0),
IF(AND(COUNTIF(AY12,"&gt;0")&gt;0,D12="w",J12="U18"),
     IF(AY12&gt;Normwerte!$E$2,1,0),"")
)))))))))))</f>
        <v/>
      </c>
      <c r="BA12" s="6"/>
      <c r="BB12" s="6"/>
      <c r="BC12" s="6"/>
      <c r="BD1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2" s="56" t="str">
        <f t="shared" si="8"/>
        <v/>
      </c>
      <c r="BF12" s="38" t="str">
        <f>IF(AND(COUNTIF(BE12,"&gt;0")&gt;0,D12="m",J12="U13"),
    IF(BE12&gt;Normwerte!$F$13,1,0),
IF(AND(COUNTIF(BE12,"&gt;0")&gt;0,D12="m",J12="U14"),
     IF(BE12&gt;Normwerte!$F$12,1,0),
IF(AND(COUNTIF(BE12,"&gt;0")&gt;0,D12="m",J12="U15"),
     IF(BE12&gt;Normwerte!$F$11,1,0),
IF(AND(COUNTIF(BE12,"&gt;0")&gt;0,D12="m",J12="U16"),
     IF(BE12&gt;Normwerte!$F$10,1,0),
IF(AND(COUNTIF(BE12,"&gt;0")&gt;0,D12="m",J12="U17"),
     IF(BE12&gt;Normwerte!$F$9,1,0),
IF(AND(COUNTIF(BE12,"&gt;0")&gt;0,D12="m",J12="U18"),
     IF(BE12&gt;Normwerte!$F$8,1,0),
IF(AND(COUNTIF(BE12,"&gt;0")&gt;0,D12="w",J12="U13"),
     IF(BE12&gt;Normwerte!$F$7,1,0),
IF(AND(COUNTIF(BE12,"&gt;0")&gt;0,D12="w",J12="U14"),
     IF(BE12&gt;Normwerte!$F$6,1,0),
IF(AND(COUNTIF(BE12,"&gt;0")&gt;0,D12="w",J12="U15"),
     IF(BE12&gt;Normwerte!$F$5,1,0),
IF(AND(COUNTIF(BE12,"&gt;0")&gt;0,D12="w",J12="U16"),
     IF(BE12&gt;Normwerte!$F$4,1,0),
IF(AND(COUNTIF(BE12,"&gt;0")&gt;0,D12="w",J12="U17"),
     IF(BE12&gt;Normwerte!$F$3,1,0),
IF(AND(COUNTIF(BE12,"&gt;0")&gt;0,D12="w",J12="U18"),
     IF(BE12&gt;Normwerte!$F$2,1,0),"")
)))))))))))</f>
        <v/>
      </c>
      <c r="BG12" s="6"/>
      <c r="BH12" s="6"/>
      <c r="BI12" s="6"/>
      <c r="BJ12" s="40" t="str">
        <f>IF(COUNTIF(Table25[[#This Row],[Schlagballwurf V1
'[km/h']]:[Schlagballwurf V3
'[km/h']]],"&gt;0")&gt;0,
     MAX(Table25[[#This Row],[Schlagballwurf V1
'[km/h']]:[Schlagballwurf V3
'[km/h']]]),
     "")</f>
        <v/>
      </c>
      <c r="BK12" s="57" t="str">
        <f t="shared" si="5"/>
        <v/>
      </c>
      <c r="BL12" s="38" t="str">
        <f>IF(AND(COUNTIF(BK12,"&gt;0")&gt;0,D12="m",J12="U13"),
     IF(BK12&gt;Normwerte!$G$13,1,0),
IF(AND(COUNTIF(BK12,"&gt;0")&gt;0,D12="m",J12="U14"),
     IF(BK12&gt;Normwerte!$G$12,1,0),
IF(AND(COUNTIF(BK12,"&gt;0")&gt;0,D12="m",J12="U15"),
     IF(BK12&gt;Normwerte!$G$11,1,0),
IF(AND(COUNTIF(BK12,"&gt;0")&gt;0,D12="m",J12="U16"),
     IF(BK12&gt;Normwerte!$G$10,1,0),
IF(AND(COUNTIF(BK12,"&gt;0")&gt;0,D12="m",J12="U17"),
     IF(BK12&gt;Normwerte!$G$9,1,0),
IF(AND(COUNTIF(BK12,"&gt;0")&gt;0,D12="m",J12="U18"),
     IF(BK12&gt;Normwerte!$G$8,1,0),
IF(AND(COUNTIF(BK12,"&gt;0")&gt;0,D12="w",J12="U13"),
     IF(BK12&gt;Normwerte!$G$7,1,0),
IF(AND(COUNTIF(BK12,"&gt;0")&gt;0,D12="w",J12="U14"),
     IF(BK12&gt;Normwerte!$G$6,1,0),
IF(AND(COUNTIF(BK12,"&gt;0")&gt;0,D12="w",J12="U15"),
     IF(BK12&gt;Normwerte!$G$5,1,0),
IF(AND(COUNTIF(BK12,"&gt;0")&gt;0,D12="w",J12="U16"),
     IF(BK12&gt;Normwerte!$G$4,1,0),
IF(AND(COUNTIF(BK12,"&gt;0")&gt;0,D12="w",J12="U17"),
     IF(BK12&gt;Normwerte!$G$3,1,0),
IF(AND(COUNTIF(BK12,"&gt;0")&gt;0,D12="w",J12="U18"),
     IF(BK12&gt;Normwerte!$G$2,1,0),"")
)))))))))))</f>
        <v/>
      </c>
      <c r="BM12" s="6"/>
      <c r="BN12" s="6"/>
      <c r="BO12" s="6"/>
      <c r="BP12" s="6"/>
      <c r="BQ12" s="40" t="str">
        <f>IF(COUNTIF(Table25[[#This Row],[T-Test links
V1
'[s']]:[T-Test links
V2
'[s']]],"&gt;0")&gt;0,
     MIN(Table25[[#This Row],[T-Test links
V1
'[s']]:[T-Test links
V2
'[s']]]),
     "")</f>
        <v/>
      </c>
      <c r="BR12" s="40" t="str">
        <f>IF(COUNTIF(Table25[[#This Row],[T-Test rechts 
V1
'[s']]:[T-Test rechts
V2
'[s']]],"&gt;0")&gt;0,
     MIN(Table25[[#This Row],[T-Test rechts 
V1
'[s']]:[T-Test rechts
V2
'[s']]]),
     "")</f>
        <v/>
      </c>
      <c r="BS1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2" s="57" t="str">
        <f t="shared" si="6"/>
        <v/>
      </c>
      <c r="BU12" s="38" t="str">
        <f>IF(AND(COUNTIF(BT12,"&gt;0")&gt;0,D12="m",J12="U13"),
     IF(BT12&gt;Normwerte!$H$13,1,0),
IF(AND(COUNTIF(BT12,"&gt;0")&gt;0,D12="m",J12="U14"),
     IF(BT12&gt;Normwerte!$H$12,1,0),
IF(AND(COUNTIF(BT12,"&gt;0")&gt;0,D12="m",J12="U15"),
     IF(BT12&gt;Normwerte!$H$11,1,0),
IF(AND(COUNTIF(BT12,"&gt;0")&gt;0,D12="m",J12="U16"),
     IF(BT12&gt;Normwerte!$H$10,1,0),
IF(AND(COUNTIF(BT12,"&gt;0")&gt;0,D12="m",J12="U17"),
     IF(BT12&gt;Normwerte!$H$9,1,0),
IF(AND(COUNTIF(BT12,"&gt;0")&gt;0,D12="m",J12="U18"),
     IF(BT12&gt;Normwerte!$H$8,1,0),
IF(AND(COUNTIF(BT12,"&gt;0")&gt;0,D12="w",J12="U13"),
     IF(BT12&gt;Normwerte!$H$7,1,0),
IF(AND(COUNTIF(BT12,"&gt;0")&gt;0,D12="w",J12="U14"),
     IF(BT12&gt;Normwerte!$H$6,1,0),
IF(AND(COUNTIF(BT12,"&gt;0")&gt;0,D12="w",J12="U15"),
     IF(BT12&gt;Normwerte!$H$5,1,0),
IF(AND(COUNTIF(BT12,"&gt;0")&gt;0,D12="w",J12="U16"),
     IF(BT12&gt;Normwerte!$H$4,1,0),
IF(AND(COUNTIF(BT12,"&gt;0")&gt;0,D12="w",J12="U17"),
     IF(BT12&gt;Normwerte!$H$3,1,0),
IF(AND(COUNTIF(BT12,"&gt;0")&gt;0,D12="w",J12="U18"),
     IF(BT12&gt;Normwerte!$H$2,1,0),"")
)))))))))))</f>
        <v/>
      </c>
    </row>
    <row r="13" spans="1:73" x14ac:dyDescent="0.45">
      <c r="B13" s="103"/>
      <c r="C13" s="103"/>
      <c r="D13" s="43"/>
      <c r="E13" s="93"/>
      <c r="F13" s="53"/>
      <c r="G13" s="5"/>
      <c r="H13" s="95"/>
      <c r="I13" s="12" t="str">
        <f>IF(ISBLANK(Table25[[#This Row],[Geb.Datum
'[TT.MM.JJJJ']]]),"",
     YEAR(Table25[[#This Row],[Geb.Datum
'[TT.MM.JJJJ']]]))</f>
        <v/>
      </c>
      <c r="J13" s="30" t="str">
        <f>_xlfn.XLOOKUP(Table25[[#This Row],[Geburtsjahr]],Altersklasse!$B$2:$B$7,Altersklasse!$A$2:$A$7,"",0)</f>
        <v/>
      </c>
      <c r="K13" s="42" t="str">
        <f t="shared" si="0"/>
        <v/>
      </c>
      <c r="L13" s="46" t="str">
        <f>IF(OR(ISBLANK(AF13),NOT(ISNUMBER(AF13))),"",IF(AND(AF13&gt;0,D13="m",J13="U13"),
    IF(AF13&gt;Normwerte!$J$13,2,IF(AF13&gt;Normwerte!$I$13,1,0)),
IF(AND(AF13&gt;0,D13="m",J13="U14"),
     IF(AF13&gt;Normwerte!$J$12,2,IF(AF13&gt;Normwerte!$I$12,1,0)),
IF(AND(AF13&gt;0,D13="m",J13="U15"),
     IF(AF13&gt;Normwerte!$J$11,2,IF(AF13&gt;Normwerte!$I$11,1,0)),
IF(AND(AF13&gt;0,D13="m",J13="U16"),
     IF(AF13&gt;Normwerte!$J$10,2,IF(AF13&gt;Normwerte!$I$10,1,0)),
IF(AND(AF13&gt;0,D13="m",J13="U17"),
     IF(AF13&gt;Normwerte!$J$9,2,IF(AF13&gt;Normwerte!$I$9,1,0)),
IF(AND(AF13&gt;0,D13="m",J13="U18"),
     IF(AF13&gt;Normwerte!$J$8,2,IF(AF13&gt;Normwerte!$I$8,1,0)),
IF(AND(AF13&gt;0,D13="w",J13="U13"),
     IF(AF13&gt;Normwerte!$J$7,2,IF(AF13&gt;Normwerte!$I$7,1,0)),
IF(AND(AF13&gt;0,D13="w",J13="U14"),
     IF(AF13&gt;Normwerte!$J$6,2,IF(AF13&gt;Normwerte!$I$6,1,0)),
IF(AND(AF13&gt;0,D13="w",J13="U15"),
     IF(AF13&gt;Normwerte!$J$5,2,IF(AF13&gt;Normwerte!$I$5,1,0)),
IF(AND(AF13&gt;0,D13="w",J13="U16"),
     IF(AF13&gt;Normwerte!$J$4,2,IF(AF13&gt;Normwerte!$I$4,1,0)),
IF(AND(AF13&gt;0,D13="w",J13="U17"),
     IF(AF13&gt;Normwerte!$J$3,2,IF(AF13&gt;Normwerte!$I$3,1,0)),
IF(AND(AF13&gt;0,D13="w",J13="U18"),
     IF(AF13&gt;Normwerte!$J$2,2,IF(AF13&gt;Normwerte!$I$2,1,0)),"")
))))))))))))</f>
        <v/>
      </c>
      <c r="M13" s="64" t="str">
        <f>IF(AND(Table25[[#This Row],[Position '[L/AA/MB/S/D']]]="L",L13&lt;2),1,Table25[[#This Row],[Landeskader
Punkte
Anthro Berechnung]])</f>
        <v/>
      </c>
      <c r="N13" s="65" t="str">
        <f>IFERROR(IF((Table25[[#This Row],[Z-Score CMJ]]+Table25[[#This Row],[Z Score Spike]])&gt;0, (Table25[[#This Row],[Z-Score CMJ]]+Table25[[#This Row],[Z Score Spike]])/2, ""), "")</f>
        <v/>
      </c>
      <c r="O13" s="63" t="str">
        <f>IF(AND(COUNTIF(N13,"&gt;0")&gt;0,D13="m",J13="U13"),
    IF(N13&gt;Normwerte!$C$13,1,0),
IF(AND(COUNTIF(N13,"&gt;0")&gt;0,D13="m",J13="U14"),
     IF(N13&gt;Normwerte!$C$12,1,0),
IF(AND(COUNTIF(N13,"&gt;0")&gt;0,D13="m",J13="U15"),
     IF(N13&gt;Normwerte!$C$11,1,0),
IF(AND(COUNTIF(N13,"&gt;0")&gt;0,D13="m",J13="U16"),
     IF(N13&gt;Normwerte!$C$10,1,0),
IF(AND(COUNTIF(N13,"&gt;0")&gt;0,D13="m",J13="U17"),
     IF(N13&gt;Normwerte!$C$9,1,0),
IF(AND(COUNTIF(N13,"&gt;0")&gt;0,D13="m",J13="U18"),
     IF(N13&gt;Normwerte!$C$8,1,0),
IF(AND(COUNTIF(N13,"&gt;0")&gt;0,D13="w",J13="U13"),
     IF(N13&gt;Normwerte!$C$7,1,0),
IF(AND(COUNTIF(N13,"&gt;0")&gt;0,D13="w",J13="U14"),
     IF(N13&gt;Normwerte!$C$6,1,0),
IF(AND(COUNTIF(N13,"&gt;0")&gt;0,D13="w",J13="U15"),
     IF(N13&gt;Normwerte!$C$5,1,0),
IF(AND(COUNTIF(N13,"&gt;0")&gt;0,D13="w",J13="U16"),
     IF(N13&gt;Normwerte!$C$4,1,0),
IF(AND(COUNTIF(N13,"&gt;0")&gt;0,D13="w",J13="U17"),
     IF(N13&gt;Normwerte!$C$3,1,0),
IF(AND(COUNTIF(N13,"&gt;0")&gt;0,D13="w",J13="U18"),
     IF(N13&gt;Normwerte!$C$2,1,0),"")
)))))))))))</f>
        <v/>
      </c>
      <c r="P1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3" s="63" t="str">
        <f>IF(AND(COUNTIF(P13,"&gt;0")&gt;0,D13="m",J13="U13"),
    IF(P13&gt;Normwerte!$F$13,1,0),
IF(AND(COUNTIF(P13,"&gt;0")&gt;0,D13="m",J13="U14"),
     IF(P13&gt;Normwerte!$F$12,1,0),
IF(AND(COUNTIF(P13,"&gt;0")&gt;0,D13="m",J13="U15"),
     IF(P13&gt;Normwerte!$F$11,1,0),
IF(AND(COUNTIF(P13,"&gt;0")&gt;0,D13="m",J13="U16"),
     IF(P13&gt;Normwerte!$F$10,1,0),
IF(AND(COUNTIF(P13,"&gt;0")&gt;0,D13="m",J13="U17"),
     IF(P13&gt;Normwerte!$F$9,1,0),
IF(AND(COUNTIF(P13,"&gt;0")&gt;0,D13="m",J13="U18"),
     IF(P13&gt;Normwerte!$F$8,1,0),
IF(AND(COUNTIF(P13,"&gt;0")&gt;0,D13="w",J13="U13"),
     IF(P13&gt;Normwerte!$F$7,1,0),
IF(AND(COUNTIF(P13,"&gt;0")&gt;0,D13="w",J13="U14"),
     IF(P13&gt;Normwerte!$F$6,1,0),
IF(AND(COUNTIF(P13,"&gt;0")&gt;0,D13="w",J13="U15"),
     IF(P13&gt;Normwerte!$F$5,1,0),
IF(AND(COUNTIF(P13,"&gt;0")&gt;0,D13="w",J13="U16"),
     IF(P13&gt;Normwerte!$F$4,1,0),
IF(AND(COUNTIF(P13,"&gt;0")&gt;0,D13="w",J13="U17"),
     IF(P13&gt;Normwerte!$F$3,1,0),
IF(AND(COUNTIF(P13,"&gt;0")&gt;0,D13="w",J13="U18"),
     IF(P13&gt;Normwerte!$F$2,1,0),"")
)))))))))))</f>
        <v/>
      </c>
      <c r="R13" s="66" t="str">
        <f>Table25[[#This Row],[Punkte
T-Test]]</f>
        <v/>
      </c>
      <c r="S13" s="73" t="str">
        <f>IF(SUMIF(Table25[[#This Row],[Landeskader
Punkte
Anthro]:[Landeskader
Punkte
T-Test]],"&gt;0")=0,
    "",
    SUM(M13,O13,Q13,R13))</f>
        <v/>
      </c>
      <c r="T13" s="101"/>
      <c r="U13" s="101"/>
      <c r="V13" s="26"/>
      <c r="W13" s="26"/>
      <c r="X13" s="26"/>
      <c r="Y13" s="24"/>
      <c r="Z13" s="24"/>
      <c r="AA13" s="24"/>
      <c r="AB13" s="26"/>
      <c r="AC13" s="26"/>
      <c r="AD1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3" s="55" t="str">
        <f t="shared" si="7"/>
        <v/>
      </c>
      <c r="AF13" s="75" t="str">
        <f t="shared" si="1"/>
        <v/>
      </c>
      <c r="AG13" s="74"/>
      <c r="AH13" s="52"/>
      <c r="AI13" s="24"/>
      <c r="AJ13" s="36" t="str">
        <f>IF(COUNTIF(Table25[[#This Row],[Jump &amp; Reach 
(CMJ) V1]:[Jump &amp; Reach 
(CMJ) V3]],"&gt;0")&gt;0,
     MAX(Table25[[#This Row],[Jump &amp; Reach 
(CMJ) V1]:[Jump &amp; Reach 
(CMJ) V3]]),
     "")</f>
        <v/>
      </c>
      <c r="AK13" s="37" t="str">
        <f>IF(COUNTIF(Table25[[#This Row],[Jump &amp; Reach 
(CMJ) max.]],"&gt;0")&gt;0,
     Table25[[#This Row],[Jump &amp; Reach 
(CMJ) max.]]-Table25[[#This Row],[Reichhöhe
einarmig '[cm']]],
     "")</f>
        <v/>
      </c>
      <c r="AL13" s="57" t="str">
        <f t="shared" si="2"/>
        <v/>
      </c>
      <c r="AM13" s="38" t="str">
        <f>IF(AND(COUNTIF(AL13,"&gt;0")&gt;0,D13="m",J13="U13"),
    IF(AL13&gt;Normwerte!$C$13,1,0),
IF(AND(COUNTIF(AL13,"&gt;0")&gt;0,D13="m",J13="U14"),
     IF(AL13&gt;Normwerte!$C$12,1,0),
IF(AND(COUNTIF(AL13,"&gt;0")&gt;0,D13="m",J13="U15"),
     IF(AL13&gt;Normwerte!$C$11,1,0),
IF(AND(COUNTIF(AL13,"&gt;0")&gt;0,D13="m",J13="U16"),
     IF(AL13&gt;Normwerte!$C$10,1,0),
IF(AND(COUNTIF(AL13,"&gt;0")&gt;0,D13="m",J13="U17"),
     IF(AL13&gt;Normwerte!$C$9,1,0),
IF(AND(COUNTIF(AL13,"&gt;0")&gt;0,D13="m",J13="U18"),
     IF(AL13&gt;Normwerte!$C$8,1,0),
IF(AND(COUNTIF(AL13,"&gt;0")&gt;0,D13="w",J13="U13"),
     IF(AL13&gt;Normwerte!$C$7,1,0),
IF(AND(COUNTIF(AL13,"&gt;0")&gt;0,D13="w",J13="U14"),
     IF(AL13&gt;Normwerte!$C$6,1,0),
IF(AND(COUNTIF(AL13,"&gt;0")&gt;0,D13="w",J13="U15"),
     IF(AL13&gt;Normwerte!$C$5,1,0),
IF(AND(COUNTIF(AL13,"&gt;0")&gt;0,D13="w",J13="U16"),
     IF(AL13&gt;Normwerte!$C$4,1,0),
IF(AND(COUNTIF(AL13,"&gt;0")&gt;0,D13="w",J13="U17"),
     IF(AL13&gt;Normwerte!$C$3,1,0),
IF(AND(COUNTIF(AL13,"&gt;0")&gt;0,D13="w",J13="U18"),
     IF(AL13&gt;Normwerte!$C$2,1,0),"")
)))))))))))</f>
        <v/>
      </c>
      <c r="AN13" s="6"/>
      <c r="AO13" s="6"/>
      <c r="AP13" s="6"/>
      <c r="AQ1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3" s="38" t="str">
        <f>IF(COUNTIF(Table25[[#This Row],[Jump &amp; Reach 
(Spike) max.]],"&gt;0")&gt;0,
     Table25[[#This Row],[Jump &amp; Reach 
(Spike) max.]]-Table25[[#This Row],[Reichhöhe
einarmig '[cm']]],
     "")</f>
        <v/>
      </c>
      <c r="AS13" s="57" t="str">
        <f t="shared" si="3"/>
        <v/>
      </c>
      <c r="AT13" s="38" t="str">
        <f>IF(AND(COUNTIF(AS13,"&gt;0")&gt;0,D13="m",J13="U13"),
    IF(AS13&gt;Normwerte!$D$13,1,0),
IF(AND(COUNTIF(AS13,"&gt;0")&gt;0,D13="m",J13="U14"),
     IF(AS13&gt;Normwerte!$D$12,1,0),
IF(AND(COUNTIF(AS13,"&gt;0")&gt;0,D13="m",J13="U15"),
     IF(AS13&gt;Normwerte!$D$11,1,0),
IF(AND(COUNTIF(AS13,"&gt;0")&gt;0,D13="m",J13="U16"),
     IF(AS13&gt;Normwerte!$D$10,1,0),
IF(AND(COUNTIF(AS13,"&gt;0")&gt;0,D13="m",J13="U17"),
     IF(AS13&gt;Normwerte!$D$9,1,0),
IF(AND(COUNTIF(AS13,"&gt;0")&gt;0,D13="m",J13="U18"),
     IF(AS13&gt;Normwerte!$D$8,1,0),
IF(AND(COUNTIF(AS13,"&gt;0")&gt;0,D13="w",J13="U13"),
     IF(AS13&gt;Normwerte!$D$7,1,0),
IF(AND(COUNTIF(AS13,"&gt;0")&gt;0,D13="w",J13="U14"),
     IF(AS13&gt;Normwerte!$D$6,1,0),
IF(AND(COUNTIF(AS13,"&gt;0")&gt;0,D13="w",J13="U15"),
     IF(AS13&gt;Normwerte!$D$5,1,0),
IF(AND(COUNTIF(AS13,"&gt;0")&gt;0,D13="w",J13="U16"),
     IF(AS13&gt;Normwerte!$D$4,1,0),
IF(AND(COUNTIF(AS13,"&gt;0")&gt;0,D13="w",J13="U17"),
     IF(AS13&gt;Normwerte!$D$3,1,0),
IF(AND(COUNTIF(AS13,"&gt;0")&gt;0,D13="w",J13="U18"),
     IF(AS13&gt;Normwerte!$D$2,1,0),"")
)))))))))))</f>
        <v/>
      </c>
      <c r="AU13" s="6"/>
      <c r="AV13" s="6"/>
      <c r="AW13" s="6"/>
      <c r="AX1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3" s="57" t="str">
        <f t="shared" si="4"/>
        <v/>
      </c>
      <c r="AZ13" s="38" t="str">
        <f>IF(AND(COUNTIF(AY13,"&gt;0")&gt;0,D13="m",J13="U13"),
    IF(AY13&gt;Normwerte!$E$13,1,0),
IF(AND(COUNTIF(AY13,"&gt;0")&gt;0,D13="m",J13="U14"),
     IF(AY13&gt;Normwerte!$E$12,1,0),
IF(AND(COUNTIF(AY13,"&gt;0")&gt;0,D13="m",J13="U15"),
     IF(AY13&gt;Normwerte!$E$11,1,0),
IF(AND(COUNTIF(AY13,"&gt;0")&gt;0,D13="m",J13="U16"),
     IF(AY13&gt;Normwerte!$E$10,1,0),
IF(AND(COUNTIF(AY13,"&gt;0")&gt;0,D13="m",J13="U17"),
     IF(AY13&gt;Normwerte!$E$9,1,0),
IF(AND(COUNTIF(AY13,"&gt;0")&gt;0,D13="m",J13="U18"),
     IF(AY13&gt;Normwerte!$E$8,1,0),
IF(AND(COUNTIF(AY13,"&gt;0")&gt;0,D13="w",J13="U13"),
     IF(AY13&gt;Normwerte!$E$7,1,0),
IF(AND(COUNTIF(AY13,"&gt;0")&gt;0,D13="w",J13="U14"),
     IF(AY13&gt;Normwerte!$E$6,1,0),
IF(AND(COUNTIF(AY13,"&gt;0")&gt;0,D13="w",J13="U15"),
     IF(AY13&gt;Normwerte!$E$5,1,0),
IF(AND(COUNTIF(AY13,"&gt;0")&gt;0,D13="w",J13="U16"),
     IF(AY13&gt;Normwerte!$E$4,1,0),
IF(AND(COUNTIF(AY13,"&gt;0")&gt;0,D13="w",J13="U17"),
     IF(AY13&gt;Normwerte!$E$3,1,0),
IF(AND(COUNTIF(AY13,"&gt;0")&gt;0,D13="w",J13="U18"),
     IF(AY13&gt;Normwerte!$E$2,1,0),"")
)))))))))))</f>
        <v/>
      </c>
      <c r="BA13" s="6"/>
      <c r="BB13" s="6"/>
      <c r="BC13" s="6"/>
      <c r="BD1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3" s="56" t="str">
        <f t="shared" si="8"/>
        <v/>
      </c>
      <c r="BF13" s="38" t="str">
        <f>IF(AND(COUNTIF(BE13,"&gt;0")&gt;0,D13="m",J13="U13"),
    IF(BE13&gt;Normwerte!$F$13,1,0),
IF(AND(COUNTIF(BE13,"&gt;0")&gt;0,D13="m",J13="U14"),
     IF(BE13&gt;Normwerte!$F$12,1,0),
IF(AND(COUNTIF(BE13,"&gt;0")&gt;0,D13="m",J13="U15"),
     IF(BE13&gt;Normwerte!$F$11,1,0),
IF(AND(COUNTIF(BE13,"&gt;0")&gt;0,D13="m",J13="U16"),
     IF(BE13&gt;Normwerte!$F$10,1,0),
IF(AND(COUNTIF(BE13,"&gt;0")&gt;0,D13="m",J13="U17"),
     IF(BE13&gt;Normwerte!$F$9,1,0),
IF(AND(COUNTIF(BE13,"&gt;0")&gt;0,D13="m",J13="U18"),
     IF(BE13&gt;Normwerte!$F$8,1,0),
IF(AND(COUNTIF(BE13,"&gt;0")&gt;0,D13="w",J13="U13"),
     IF(BE13&gt;Normwerte!$F$7,1,0),
IF(AND(COUNTIF(BE13,"&gt;0")&gt;0,D13="w",J13="U14"),
     IF(BE13&gt;Normwerte!$F$6,1,0),
IF(AND(COUNTIF(BE13,"&gt;0")&gt;0,D13="w",J13="U15"),
     IF(BE13&gt;Normwerte!$F$5,1,0),
IF(AND(COUNTIF(BE13,"&gt;0")&gt;0,D13="w",J13="U16"),
     IF(BE13&gt;Normwerte!$F$4,1,0),
IF(AND(COUNTIF(BE13,"&gt;0")&gt;0,D13="w",J13="U17"),
     IF(BE13&gt;Normwerte!$F$3,1,0),
IF(AND(COUNTIF(BE13,"&gt;0")&gt;0,D13="w",J13="U18"),
     IF(BE13&gt;Normwerte!$F$2,1,0),"")
)))))))))))</f>
        <v/>
      </c>
      <c r="BG13" s="6"/>
      <c r="BH13" s="6"/>
      <c r="BI13" s="6"/>
      <c r="BJ13" s="40" t="str">
        <f>IF(COUNTIF(Table25[[#This Row],[Schlagballwurf V1
'[km/h']]:[Schlagballwurf V3
'[km/h']]],"&gt;0")&gt;0,
     MAX(Table25[[#This Row],[Schlagballwurf V1
'[km/h']]:[Schlagballwurf V3
'[km/h']]]),
     "")</f>
        <v/>
      </c>
      <c r="BK13" s="57" t="str">
        <f t="shared" si="5"/>
        <v/>
      </c>
      <c r="BL13" s="38" t="str">
        <f>IF(AND(COUNTIF(BK13,"&gt;0")&gt;0,D13="m",J13="U13"),
     IF(BK13&gt;Normwerte!$G$13,1,0),
IF(AND(COUNTIF(BK13,"&gt;0")&gt;0,D13="m",J13="U14"),
     IF(BK13&gt;Normwerte!$G$12,1,0),
IF(AND(COUNTIF(BK13,"&gt;0")&gt;0,D13="m",J13="U15"),
     IF(BK13&gt;Normwerte!$G$11,1,0),
IF(AND(COUNTIF(BK13,"&gt;0")&gt;0,D13="m",J13="U16"),
     IF(BK13&gt;Normwerte!$G$10,1,0),
IF(AND(COUNTIF(BK13,"&gt;0")&gt;0,D13="m",J13="U17"),
     IF(BK13&gt;Normwerte!$G$9,1,0),
IF(AND(COUNTIF(BK13,"&gt;0")&gt;0,D13="m",J13="U18"),
     IF(BK13&gt;Normwerte!$G$8,1,0),
IF(AND(COUNTIF(BK13,"&gt;0")&gt;0,D13="w",J13="U13"),
     IF(BK13&gt;Normwerte!$G$7,1,0),
IF(AND(COUNTIF(BK13,"&gt;0")&gt;0,D13="w",J13="U14"),
     IF(BK13&gt;Normwerte!$G$6,1,0),
IF(AND(COUNTIF(BK13,"&gt;0")&gt;0,D13="w",J13="U15"),
     IF(BK13&gt;Normwerte!$G$5,1,0),
IF(AND(COUNTIF(BK13,"&gt;0")&gt;0,D13="w",J13="U16"),
     IF(BK13&gt;Normwerte!$G$4,1,0),
IF(AND(COUNTIF(BK13,"&gt;0")&gt;0,D13="w",J13="U17"),
     IF(BK13&gt;Normwerte!$G$3,1,0),
IF(AND(COUNTIF(BK13,"&gt;0")&gt;0,D13="w",J13="U18"),
     IF(BK13&gt;Normwerte!$G$2,1,0),"")
)))))))))))</f>
        <v/>
      </c>
      <c r="BM13" s="6"/>
      <c r="BN13" s="6"/>
      <c r="BO13" s="6"/>
      <c r="BP13" s="6"/>
      <c r="BQ13" s="40" t="str">
        <f>IF(COUNTIF(Table25[[#This Row],[T-Test links
V1
'[s']]:[T-Test links
V2
'[s']]],"&gt;0")&gt;0,
     MIN(Table25[[#This Row],[T-Test links
V1
'[s']]:[T-Test links
V2
'[s']]]),
     "")</f>
        <v/>
      </c>
      <c r="BR13" s="40" t="str">
        <f>IF(COUNTIF(Table25[[#This Row],[T-Test rechts 
V1
'[s']]:[T-Test rechts
V2
'[s']]],"&gt;0")&gt;0,
     MIN(Table25[[#This Row],[T-Test rechts 
V1
'[s']]:[T-Test rechts
V2
'[s']]]),
     "")</f>
        <v/>
      </c>
      <c r="BS1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3" s="57" t="str">
        <f t="shared" si="6"/>
        <v/>
      </c>
      <c r="BU13" s="38" t="str">
        <f>IF(AND(COUNTIF(BT13,"&gt;0")&gt;0,D13="m",J13="U13"),
     IF(BT13&gt;Normwerte!$H$13,1,0),
IF(AND(COUNTIF(BT13,"&gt;0")&gt;0,D13="m",J13="U14"),
     IF(BT13&gt;Normwerte!$H$12,1,0),
IF(AND(COUNTIF(BT13,"&gt;0")&gt;0,D13="m",J13="U15"),
     IF(BT13&gt;Normwerte!$H$11,1,0),
IF(AND(COUNTIF(BT13,"&gt;0")&gt;0,D13="m",J13="U16"),
     IF(BT13&gt;Normwerte!$H$10,1,0),
IF(AND(COUNTIF(BT13,"&gt;0")&gt;0,D13="m",J13="U17"),
     IF(BT13&gt;Normwerte!$H$9,1,0),
IF(AND(COUNTIF(BT13,"&gt;0")&gt;0,D13="m",J13="U18"),
     IF(BT13&gt;Normwerte!$H$8,1,0),
IF(AND(COUNTIF(BT13,"&gt;0")&gt;0,D13="w",J13="U13"),
     IF(BT13&gt;Normwerte!$H$7,1,0),
IF(AND(COUNTIF(BT13,"&gt;0")&gt;0,D13="w",J13="U14"),
     IF(BT13&gt;Normwerte!$H$6,1,0),
IF(AND(COUNTIF(BT13,"&gt;0")&gt;0,D13="w",J13="U15"),
     IF(BT13&gt;Normwerte!$H$5,1,0),
IF(AND(COUNTIF(BT13,"&gt;0")&gt;0,D13="w",J13="U16"),
     IF(BT13&gt;Normwerte!$H$4,1,0),
IF(AND(COUNTIF(BT13,"&gt;0")&gt;0,D13="w",J13="U17"),
     IF(BT13&gt;Normwerte!$H$3,1,0),
IF(AND(COUNTIF(BT13,"&gt;0")&gt;0,D13="w",J13="U18"),
     IF(BT13&gt;Normwerte!$H$2,1,0),"")
)))))))))))</f>
        <v/>
      </c>
    </row>
    <row r="14" spans="1:73" x14ac:dyDescent="0.45">
      <c r="B14" s="103"/>
      <c r="C14" s="103"/>
      <c r="D14" s="43"/>
      <c r="E14" s="93"/>
      <c r="F14" s="53"/>
      <c r="G14" s="5"/>
      <c r="H14" s="95"/>
      <c r="I14" s="12" t="str">
        <f>IF(ISBLANK(Table25[[#This Row],[Geb.Datum
'[TT.MM.JJJJ']]]),"",
     YEAR(Table25[[#This Row],[Geb.Datum
'[TT.MM.JJJJ']]]))</f>
        <v/>
      </c>
      <c r="J14" s="30" t="str">
        <f>_xlfn.XLOOKUP(Table25[[#This Row],[Geburtsjahr]],Altersklasse!$B$2:$B$7,Altersklasse!$A$2:$A$7,"",0)</f>
        <v/>
      </c>
      <c r="K14" s="42" t="str">
        <f t="shared" si="0"/>
        <v/>
      </c>
      <c r="L14" s="46" t="str">
        <f>IF(OR(ISBLANK(AF14),NOT(ISNUMBER(AF14))),"",IF(AND(AF14&gt;0,D14="m",J14="U13"),
    IF(AF14&gt;Normwerte!$J$13,2,IF(AF14&gt;Normwerte!$I$13,1,0)),
IF(AND(AF14&gt;0,D14="m",J14="U14"),
     IF(AF14&gt;Normwerte!$J$12,2,IF(AF14&gt;Normwerte!$I$12,1,0)),
IF(AND(AF14&gt;0,D14="m",J14="U15"),
     IF(AF14&gt;Normwerte!$J$11,2,IF(AF14&gt;Normwerte!$I$11,1,0)),
IF(AND(AF14&gt;0,D14="m",J14="U16"),
     IF(AF14&gt;Normwerte!$J$10,2,IF(AF14&gt;Normwerte!$I$10,1,0)),
IF(AND(AF14&gt;0,D14="m",J14="U17"),
     IF(AF14&gt;Normwerte!$J$9,2,IF(AF14&gt;Normwerte!$I$9,1,0)),
IF(AND(AF14&gt;0,D14="m",J14="U18"),
     IF(AF14&gt;Normwerte!$J$8,2,IF(AF14&gt;Normwerte!$I$8,1,0)),
IF(AND(AF14&gt;0,D14="w",J14="U13"),
     IF(AF14&gt;Normwerte!$J$7,2,IF(AF14&gt;Normwerte!$I$7,1,0)),
IF(AND(AF14&gt;0,D14="w",J14="U14"),
     IF(AF14&gt;Normwerte!$J$6,2,IF(AF14&gt;Normwerte!$I$6,1,0)),
IF(AND(AF14&gt;0,D14="w",J14="U15"),
     IF(AF14&gt;Normwerte!$J$5,2,IF(AF14&gt;Normwerte!$I$5,1,0)),
IF(AND(AF14&gt;0,D14="w",J14="U16"),
     IF(AF14&gt;Normwerte!$J$4,2,IF(AF14&gt;Normwerte!$I$4,1,0)),
IF(AND(AF14&gt;0,D14="w",J14="U17"),
     IF(AF14&gt;Normwerte!$J$3,2,IF(AF14&gt;Normwerte!$I$3,1,0)),
IF(AND(AF14&gt;0,D14="w",J14="U18"),
     IF(AF14&gt;Normwerte!$J$2,2,IF(AF14&gt;Normwerte!$I$2,1,0)),"")
))))))))))))</f>
        <v/>
      </c>
      <c r="M14" s="64" t="str">
        <f>IF(AND(Table25[[#This Row],[Position '[L/AA/MB/S/D']]]="L",L14&lt;2),1,Table25[[#This Row],[Landeskader
Punkte
Anthro Berechnung]])</f>
        <v/>
      </c>
      <c r="N14" s="65" t="str">
        <f>IFERROR(IF((Table25[[#This Row],[Z-Score CMJ]]+Table25[[#This Row],[Z Score Spike]])&gt;0, (Table25[[#This Row],[Z-Score CMJ]]+Table25[[#This Row],[Z Score Spike]])/2, ""), "")</f>
        <v/>
      </c>
      <c r="O14" s="63" t="str">
        <f>IF(AND(COUNTIF(N14,"&gt;0")&gt;0,D14="m",J14="U13"),
    IF(N14&gt;Normwerte!$C$13,1,0),
IF(AND(COUNTIF(N14,"&gt;0")&gt;0,D14="m",J14="U14"),
     IF(N14&gt;Normwerte!$C$12,1,0),
IF(AND(COUNTIF(N14,"&gt;0")&gt;0,D14="m",J14="U15"),
     IF(N14&gt;Normwerte!$C$11,1,0),
IF(AND(COUNTIF(N14,"&gt;0")&gt;0,D14="m",J14="U16"),
     IF(N14&gt;Normwerte!$C$10,1,0),
IF(AND(COUNTIF(N14,"&gt;0")&gt;0,D14="m",J14="U17"),
     IF(N14&gt;Normwerte!$C$9,1,0),
IF(AND(COUNTIF(N14,"&gt;0")&gt;0,D14="m",J14="U18"),
     IF(N14&gt;Normwerte!$C$8,1,0),
IF(AND(COUNTIF(N14,"&gt;0")&gt;0,D14="w",J14="U13"),
     IF(N14&gt;Normwerte!$C$7,1,0),
IF(AND(COUNTIF(N14,"&gt;0")&gt;0,D14="w",J14="U14"),
     IF(N14&gt;Normwerte!$C$6,1,0),
IF(AND(COUNTIF(N14,"&gt;0")&gt;0,D14="w",J14="U15"),
     IF(N14&gt;Normwerte!$C$5,1,0),
IF(AND(COUNTIF(N14,"&gt;0")&gt;0,D14="w",J14="U16"),
     IF(N14&gt;Normwerte!$C$4,1,0),
IF(AND(COUNTIF(N14,"&gt;0")&gt;0,D14="w",J14="U17"),
     IF(N14&gt;Normwerte!$C$3,1,0),
IF(AND(COUNTIF(N14,"&gt;0")&gt;0,D14="w",J14="U18"),
     IF(N14&gt;Normwerte!$C$2,1,0),"")
)))))))))))</f>
        <v/>
      </c>
      <c r="P1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4" s="63" t="str">
        <f>IF(AND(COUNTIF(P14,"&gt;0")&gt;0,D14="m",J14="U13"),
    IF(P14&gt;Normwerte!$F$13,1,0),
IF(AND(COUNTIF(P14,"&gt;0")&gt;0,D14="m",J14="U14"),
     IF(P14&gt;Normwerte!$F$12,1,0),
IF(AND(COUNTIF(P14,"&gt;0")&gt;0,D14="m",J14="U15"),
     IF(P14&gt;Normwerte!$F$11,1,0),
IF(AND(COUNTIF(P14,"&gt;0")&gt;0,D14="m",J14="U16"),
     IF(P14&gt;Normwerte!$F$10,1,0),
IF(AND(COUNTIF(P14,"&gt;0")&gt;0,D14="m",J14="U17"),
     IF(P14&gt;Normwerte!$F$9,1,0),
IF(AND(COUNTIF(P14,"&gt;0")&gt;0,D14="m",J14="U18"),
     IF(P14&gt;Normwerte!$F$8,1,0),
IF(AND(COUNTIF(P14,"&gt;0")&gt;0,D14="w",J14="U13"),
     IF(P14&gt;Normwerte!$F$7,1,0),
IF(AND(COUNTIF(P14,"&gt;0")&gt;0,D14="w",J14="U14"),
     IF(P14&gt;Normwerte!$F$6,1,0),
IF(AND(COUNTIF(P14,"&gt;0")&gt;0,D14="w",J14="U15"),
     IF(P14&gt;Normwerte!$F$5,1,0),
IF(AND(COUNTIF(P14,"&gt;0")&gt;0,D14="w",J14="U16"),
     IF(P14&gt;Normwerte!$F$4,1,0),
IF(AND(COUNTIF(P14,"&gt;0")&gt;0,D14="w",J14="U17"),
     IF(P14&gt;Normwerte!$F$3,1,0),
IF(AND(COUNTIF(P14,"&gt;0")&gt;0,D14="w",J14="U18"),
     IF(P14&gt;Normwerte!$F$2,1,0),"")
)))))))))))</f>
        <v/>
      </c>
      <c r="R14" s="66" t="str">
        <f>Table25[[#This Row],[Punkte
T-Test]]</f>
        <v/>
      </c>
      <c r="S14" s="73" t="str">
        <f>IF(SUMIF(Table25[[#This Row],[Landeskader
Punkte
Anthro]:[Landeskader
Punkte
T-Test]],"&gt;0")=0,
    "",
    SUM(M14,O14,Q14,R14))</f>
        <v/>
      </c>
      <c r="T14" s="101"/>
      <c r="U14" s="101"/>
      <c r="V14" s="26"/>
      <c r="W14" s="26"/>
      <c r="X14" s="26"/>
      <c r="Y14" s="24"/>
      <c r="Z14" s="24"/>
      <c r="AA14" s="24"/>
      <c r="AB14" s="26"/>
      <c r="AC14" s="26"/>
      <c r="AD1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4" s="55" t="str">
        <f t="shared" si="7"/>
        <v/>
      </c>
      <c r="AF14" s="75" t="str">
        <f t="shared" si="1"/>
        <v/>
      </c>
      <c r="AG14" s="74"/>
      <c r="AH14" s="52"/>
      <c r="AI14" s="24"/>
      <c r="AJ14" s="36" t="str">
        <f>IF(COUNTIF(Table25[[#This Row],[Jump &amp; Reach 
(CMJ) V1]:[Jump &amp; Reach 
(CMJ) V3]],"&gt;0")&gt;0,
     MAX(Table25[[#This Row],[Jump &amp; Reach 
(CMJ) V1]:[Jump &amp; Reach 
(CMJ) V3]]),
     "")</f>
        <v/>
      </c>
      <c r="AK14" s="37" t="str">
        <f>IF(COUNTIF(Table25[[#This Row],[Jump &amp; Reach 
(CMJ) max.]],"&gt;0")&gt;0,
     Table25[[#This Row],[Jump &amp; Reach 
(CMJ) max.]]-Table25[[#This Row],[Reichhöhe
einarmig '[cm']]],
     "")</f>
        <v/>
      </c>
      <c r="AL14" s="57" t="str">
        <f t="shared" si="2"/>
        <v/>
      </c>
      <c r="AM14" s="38" t="str">
        <f>IF(AND(COUNTIF(AL14,"&gt;0")&gt;0,D14="m",J14="U13"),
    IF(AL14&gt;Normwerte!$C$13,1,0),
IF(AND(COUNTIF(AL14,"&gt;0")&gt;0,D14="m",J14="U14"),
     IF(AL14&gt;Normwerte!$C$12,1,0),
IF(AND(COUNTIF(AL14,"&gt;0")&gt;0,D14="m",J14="U15"),
     IF(AL14&gt;Normwerte!$C$11,1,0),
IF(AND(COUNTIF(AL14,"&gt;0")&gt;0,D14="m",J14="U16"),
     IF(AL14&gt;Normwerte!$C$10,1,0),
IF(AND(COUNTIF(AL14,"&gt;0")&gt;0,D14="m",J14="U17"),
     IF(AL14&gt;Normwerte!$C$9,1,0),
IF(AND(COUNTIF(AL14,"&gt;0")&gt;0,D14="m",J14="U18"),
     IF(AL14&gt;Normwerte!$C$8,1,0),
IF(AND(COUNTIF(AL14,"&gt;0")&gt;0,D14="w",J14="U13"),
     IF(AL14&gt;Normwerte!$C$7,1,0),
IF(AND(COUNTIF(AL14,"&gt;0")&gt;0,D14="w",J14="U14"),
     IF(AL14&gt;Normwerte!$C$6,1,0),
IF(AND(COUNTIF(AL14,"&gt;0")&gt;0,D14="w",J14="U15"),
     IF(AL14&gt;Normwerte!$C$5,1,0),
IF(AND(COUNTIF(AL14,"&gt;0")&gt;0,D14="w",J14="U16"),
     IF(AL14&gt;Normwerte!$C$4,1,0),
IF(AND(COUNTIF(AL14,"&gt;0")&gt;0,D14="w",J14="U17"),
     IF(AL14&gt;Normwerte!$C$3,1,0),
IF(AND(COUNTIF(AL14,"&gt;0")&gt;0,D14="w",J14="U18"),
     IF(AL14&gt;Normwerte!$C$2,1,0),"")
)))))))))))</f>
        <v/>
      </c>
      <c r="AN14" s="6"/>
      <c r="AO14" s="6"/>
      <c r="AP14" s="6"/>
      <c r="AQ1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4" s="38" t="str">
        <f>IF(COUNTIF(Table25[[#This Row],[Jump &amp; Reach 
(Spike) max.]],"&gt;0")&gt;0,
     Table25[[#This Row],[Jump &amp; Reach 
(Spike) max.]]-Table25[[#This Row],[Reichhöhe
einarmig '[cm']]],
     "")</f>
        <v/>
      </c>
      <c r="AS14" s="57" t="str">
        <f t="shared" si="3"/>
        <v/>
      </c>
      <c r="AT14" s="38" t="str">
        <f>IF(AND(COUNTIF(AS14,"&gt;0")&gt;0,D14="m",J14="U13"),
    IF(AS14&gt;Normwerte!$D$13,1,0),
IF(AND(COUNTIF(AS14,"&gt;0")&gt;0,D14="m",J14="U14"),
     IF(AS14&gt;Normwerte!$D$12,1,0),
IF(AND(COUNTIF(AS14,"&gt;0")&gt;0,D14="m",J14="U15"),
     IF(AS14&gt;Normwerte!$D$11,1,0),
IF(AND(COUNTIF(AS14,"&gt;0")&gt;0,D14="m",J14="U16"),
     IF(AS14&gt;Normwerte!$D$10,1,0),
IF(AND(COUNTIF(AS14,"&gt;0")&gt;0,D14="m",J14="U17"),
     IF(AS14&gt;Normwerte!$D$9,1,0),
IF(AND(COUNTIF(AS14,"&gt;0")&gt;0,D14="m",J14="U18"),
     IF(AS14&gt;Normwerte!$D$8,1,0),
IF(AND(COUNTIF(AS14,"&gt;0")&gt;0,D14="w",J14="U13"),
     IF(AS14&gt;Normwerte!$D$7,1,0),
IF(AND(COUNTIF(AS14,"&gt;0")&gt;0,D14="w",J14="U14"),
     IF(AS14&gt;Normwerte!$D$6,1,0),
IF(AND(COUNTIF(AS14,"&gt;0")&gt;0,D14="w",J14="U15"),
     IF(AS14&gt;Normwerte!$D$5,1,0),
IF(AND(COUNTIF(AS14,"&gt;0")&gt;0,D14="w",J14="U16"),
     IF(AS14&gt;Normwerte!$D$4,1,0),
IF(AND(COUNTIF(AS14,"&gt;0")&gt;0,D14="w",J14="U17"),
     IF(AS14&gt;Normwerte!$D$3,1,0),
IF(AND(COUNTIF(AS14,"&gt;0")&gt;0,D14="w",J14="U18"),
     IF(AS14&gt;Normwerte!$D$2,1,0),"")
)))))))))))</f>
        <v/>
      </c>
      <c r="AU14" s="6"/>
      <c r="AV14" s="6"/>
      <c r="AW14" s="6"/>
      <c r="AX1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4" s="57" t="str">
        <f t="shared" si="4"/>
        <v/>
      </c>
      <c r="AZ14" s="38" t="str">
        <f>IF(AND(COUNTIF(AY14,"&gt;0")&gt;0,D14="m",J14="U13"),
    IF(AY14&gt;Normwerte!$E$13,1,0),
IF(AND(COUNTIF(AY14,"&gt;0")&gt;0,D14="m",J14="U14"),
     IF(AY14&gt;Normwerte!$E$12,1,0),
IF(AND(COUNTIF(AY14,"&gt;0")&gt;0,D14="m",J14="U15"),
     IF(AY14&gt;Normwerte!$E$11,1,0),
IF(AND(COUNTIF(AY14,"&gt;0")&gt;0,D14="m",J14="U16"),
     IF(AY14&gt;Normwerte!$E$10,1,0),
IF(AND(COUNTIF(AY14,"&gt;0")&gt;0,D14="m",J14="U17"),
     IF(AY14&gt;Normwerte!$E$9,1,0),
IF(AND(COUNTIF(AY14,"&gt;0")&gt;0,D14="m",J14="U18"),
     IF(AY14&gt;Normwerte!$E$8,1,0),
IF(AND(COUNTIF(AY14,"&gt;0")&gt;0,D14="w",J14="U13"),
     IF(AY14&gt;Normwerte!$E$7,1,0),
IF(AND(COUNTIF(AY14,"&gt;0")&gt;0,D14="w",J14="U14"),
     IF(AY14&gt;Normwerte!$E$6,1,0),
IF(AND(COUNTIF(AY14,"&gt;0")&gt;0,D14="w",J14="U15"),
     IF(AY14&gt;Normwerte!$E$5,1,0),
IF(AND(COUNTIF(AY14,"&gt;0")&gt;0,D14="w",J14="U16"),
     IF(AY14&gt;Normwerte!$E$4,1,0),
IF(AND(COUNTIF(AY14,"&gt;0")&gt;0,D14="w",J14="U17"),
     IF(AY14&gt;Normwerte!$E$3,1,0),
IF(AND(COUNTIF(AY14,"&gt;0")&gt;0,D14="w",J14="U18"),
     IF(AY14&gt;Normwerte!$E$2,1,0),"")
)))))))))))</f>
        <v/>
      </c>
      <c r="BA14" s="6"/>
      <c r="BB14" s="6"/>
      <c r="BC14" s="6"/>
      <c r="BD1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4" s="56" t="str">
        <f t="shared" si="8"/>
        <v/>
      </c>
      <c r="BF14" s="38" t="str">
        <f>IF(AND(COUNTIF(BE14,"&gt;0")&gt;0,D14="m",J14="U13"),
    IF(BE14&gt;Normwerte!$F$13,1,0),
IF(AND(COUNTIF(BE14,"&gt;0")&gt;0,D14="m",J14="U14"),
     IF(BE14&gt;Normwerte!$F$12,1,0),
IF(AND(COUNTIF(BE14,"&gt;0")&gt;0,D14="m",J14="U15"),
     IF(BE14&gt;Normwerte!$F$11,1,0),
IF(AND(COUNTIF(BE14,"&gt;0")&gt;0,D14="m",J14="U16"),
     IF(BE14&gt;Normwerte!$F$10,1,0),
IF(AND(COUNTIF(BE14,"&gt;0")&gt;0,D14="m",J14="U17"),
     IF(BE14&gt;Normwerte!$F$9,1,0),
IF(AND(COUNTIF(BE14,"&gt;0")&gt;0,D14="m",J14="U18"),
     IF(BE14&gt;Normwerte!$F$8,1,0),
IF(AND(COUNTIF(BE14,"&gt;0")&gt;0,D14="w",J14="U13"),
     IF(BE14&gt;Normwerte!$F$7,1,0),
IF(AND(COUNTIF(BE14,"&gt;0")&gt;0,D14="w",J14="U14"),
     IF(BE14&gt;Normwerte!$F$6,1,0),
IF(AND(COUNTIF(BE14,"&gt;0")&gt;0,D14="w",J14="U15"),
     IF(BE14&gt;Normwerte!$F$5,1,0),
IF(AND(COUNTIF(BE14,"&gt;0")&gt;0,D14="w",J14="U16"),
     IF(BE14&gt;Normwerte!$F$4,1,0),
IF(AND(COUNTIF(BE14,"&gt;0")&gt;0,D14="w",J14="U17"),
     IF(BE14&gt;Normwerte!$F$3,1,0),
IF(AND(COUNTIF(BE14,"&gt;0")&gt;0,D14="w",J14="U18"),
     IF(BE14&gt;Normwerte!$F$2,1,0),"")
)))))))))))</f>
        <v/>
      </c>
      <c r="BG14" s="6"/>
      <c r="BH14" s="6"/>
      <c r="BI14" s="6"/>
      <c r="BJ14" s="40" t="str">
        <f>IF(COUNTIF(Table25[[#This Row],[Schlagballwurf V1
'[km/h']]:[Schlagballwurf V3
'[km/h']]],"&gt;0")&gt;0,
     MAX(Table25[[#This Row],[Schlagballwurf V1
'[km/h']]:[Schlagballwurf V3
'[km/h']]]),
     "")</f>
        <v/>
      </c>
      <c r="BK14" s="57" t="str">
        <f t="shared" si="5"/>
        <v/>
      </c>
      <c r="BL14" s="38" t="str">
        <f>IF(AND(COUNTIF(BK14,"&gt;0")&gt;0,D14="m",J14="U13"),
     IF(BK14&gt;Normwerte!$G$13,1,0),
IF(AND(COUNTIF(BK14,"&gt;0")&gt;0,D14="m",J14="U14"),
     IF(BK14&gt;Normwerte!$G$12,1,0),
IF(AND(COUNTIF(BK14,"&gt;0")&gt;0,D14="m",J14="U15"),
     IF(BK14&gt;Normwerte!$G$11,1,0),
IF(AND(COUNTIF(BK14,"&gt;0")&gt;0,D14="m",J14="U16"),
     IF(BK14&gt;Normwerte!$G$10,1,0),
IF(AND(COUNTIF(BK14,"&gt;0")&gt;0,D14="m",J14="U17"),
     IF(BK14&gt;Normwerte!$G$9,1,0),
IF(AND(COUNTIF(BK14,"&gt;0")&gt;0,D14="m",J14="U18"),
     IF(BK14&gt;Normwerte!$G$8,1,0),
IF(AND(COUNTIF(BK14,"&gt;0")&gt;0,D14="w",J14="U13"),
     IF(BK14&gt;Normwerte!$G$7,1,0),
IF(AND(COUNTIF(BK14,"&gt;0")&gt;0,D14="w",J14="U14"),
     IF(BK14&gt;Normwerte!$G$6,1,0),
IF(AND(COUNTIF(BK14,"&gt;0")&gt;0,D14="w",J14="U15"),
     IF(BK14&gt;Normwerte!$G$5,1,0),
IF(AND(COUNTIF(BK14,"&gt;0")&gt;0,D14="w",J14="U16"),
     IF(BK14&gt;Normwerte!$G$4,1,0),
IF(AND(COUNTIF(BK14,"&gt;0")&gt;0,D14="w",J14="U17"),
     IF(BK14&gt;Normwerte!$G$3,1,0),
IF(AND(COUNTIF(BK14,"&gt;0")&gt;0,D14="w",J14="U18"),
     IF(BK14&gt;Normwerte!$G$2,1,0),"")
)))))))))))</f>
        <v/>
      </c>
      <c r="BM14" s="6"/>
      <c r="BN14" s="6"/>
      <c r="BO14" s="6"/>
      <c r="BP14" s="6"/>
      <c r="BQ14" s="40" t="str">
        <f>IF(COUNTIF(Table25[[#This Row],[T-Test links
V1
'[s']]:[T-Test links
V2
'[s']]],"&gt;0")&gt;0,
     MIN(Table25[[#This Row],[T-Test links
V1
'[s']]:[T-Test links
V2
'[s']]]),
     "")</f>
        <v/>
      </c>
      <c r="BR14" s="40" t="str">
        <f>IF(COUNTIF(Table25[[#This Row],[T-Test rechts 
V1
'[s']]:[T-Test rechts
V2
'[s']]],"&gt;0")&gt;0,
     MIN(Table25[[#This Row],[T-Test rechts 
V1
'[s']]:[T-Test rechts
V2
'[s']]]),
     "")</f>
        <v/>
      </c>
      <c r="BS1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4" s="57" t="str">
        <f t="shared" si="6"/>
        <v/>
      </c>
      <c r="BU14" s="38" t="str">
        <f>IF(AND(COUNTIF(BT14,"&gt;0")&gt;0,D14="m",J14="U13"),
     IF(BT14&gt;Normwerte!$H$13,1,0),
IF(AND(COUNTIF(BT14,"&gt;0")&gt;0,D14="m",J14="U14"),
     IF(BT14&gt;Normwerte!$H$12,1,0),
IF(AND(COUNTIF(BT14,"&gt;0")&gt;0,D14="m",J14="U15"),
     IF(BT14&gt;Normwerte!$H$11,1,0),
IF(AND(COUNTIF(BT14,"&gt;0")&gt;0,D14="m",J14="U16"),
     IF(BT14&gt;Normwerte!$H$10,1,0),
IF(AND(COUNTIF(BT14,"&gt;0")&gt;0,D14="m",J14="U17"),
     IF(BT14&gt;Normwerte!$H$9,1,0),
IF(AND(COUNTIF(BT14,"&gt;0")&gt;0,D14="m",J14="U18"),
     IF(BT14&gt;Normwerte!$H$8,1,0),
IF(AND(COUNTIF(BT14,"&gt;0")&gt;0,D14="w",J14="U13"),
     IF(BT14&gt;Normwerte!$H$7,1,0),
IF(AND(COUNTIF(BT14,"&gt;0")&gt;0,D14="w",J14="U14"),
     IF(BT14&gt;Normwerte!$H$6,1,0),
IF(AND(COUNTIF(BT14,"&gt;0")&gt;0,D14="w",J14="U15"),
     IF(BT14&gt;Normwerte!$H$5,1,0),
IF(AND(COUNTIF(BT14,"&gt;0")&gt;0,D14="w",J14="U16"),
     IF(BT14&gt;Normwerte!$H$4,1,0),
IF(AND(COUNTIF(BT14,"&gt;0")&gt;0,D14="w",J14="U17"),
     IF(BT14&gt;Normwerte!$H$3,1,0),
IF(AND(COUNTIF(BT14,"&gt;0")&gt;0,D14="w",J14="U18"),
     IF(BT14&gt;Normwerte!$H$2,1,0),"")
)))))))))))</f>
        <v/>
      </c>
    </row>
    <row r="15" spans="1:73" x14ac:dyDescent="0.45">
      <c r="B15" s="103"/>
      <c r="C15" s="103"/>
      <c r="D15" s="43"/>
      <c r="E15" s="93"/>
      <c r="F15" s="53"/>
      <c r="G15" s="5"/>
      <c r="H15" s="95"/>
      <c r="I15" s="12" t="str">
        <f>IF(ISBLANK(Table25[[#This Row],[Geb.Datum
'[TT.MM.JJJJ']]]),"",
     YEAR(Table25[[#This Row],[Geb.Datum
'[TT.MM.JJJJ']]]))</f>
        <v/>
      </c>
      <c r="J15" s="30" t="str">
        <f>_xlfn.XLOOKUP(Table25[[#This Row],[Geburtsjahr]],Altersklasse!$B$2:$B$7,Altersklasse!$A$2:$A$7,"",0)</f>
        <v/>
      </c>
      <c r="K15" s="42" t="str">
        <f t="shared" si="0"/>
        <v/>
      </c>
      <c r="L15" s="46" t="str">
        <f>IF(OR(ISBLANK(AF15),NOT(ISNUMBER(AF15))),"",IF(AND(AF15&gt;0,D15="m",J15="U13"),
    IF(AF15&gt;Normwerte!$J$13,2,IF(AF15&gt;Normwerte!$I$13,1,0)),
IF(AND(AF15&gt;0,D15="m",J15="U14"),
     IF(AF15&gt;Normwerte!$J$12,2,IF(AF15&gt;Normwerte!$I$12,1,0)),
IF(AND(AF15&gt;0,D15="m",J15="U15"),
     IF(AF15&gt;Normwerte!$J$11,2,IF(AF15&gt;Normwerte!$I$11,1,0)),
IF(AND(AF15&gt;0,D15="m",J15="U16"),
     IF(AF15&gt;Normwerte!$J$10,2,IF(AF15&gt;Normwerte!$I$10,1,0)),
IF(AND(AF15&gt;0,D15="m",J15="U17"),
     IF(AF15&gt;Normwerte!$J$9,2,IF(AF15&gt;Normwerte!$I$9,1,0)),
IF(AND(AF15&gt;0,D15="m",J15="U18"),
     IF(AF15&gt;Normwerte!$J$8,2,IF(AF15&gt;Normwerte!$I$8,1,0)),
IF(AND(AF15&gt;0,D15="w",J15="U13"),
     IF(AF15&gt;Normwerte!$J$7,2,IF(AF15&gt;Normwerte!$I$7,1,0)),
IF(AND(AF15&gt;0,D15="w",J15="U14"),
     IF(AF15&gt;Normwerte!$J$6,2,IF(AF15&gt;Normwerte!$I$6,1,0)),
IF(AND(AF15&gt;0,D15="w",J15="U15"),
     IF(AF15&gt;Normwerte!$J$5,2,IF(AF15&gt;Normwerte!$I$5,1,0)),
IF(AND(AF15&gt;0,D15="w",J15="U16"),
     IF(AF15&gt;Normwerte!$J$4,2,IF(AF15&gt;Normwerte!$I$4,1,0)),
IF(AND(AF15&gt;0,D15="w",J15="U17"),
     IF(AF15&gt;Normwerte!$J$3,2,IF(AF15&gt;Normwerte!$I$3,1,0)),
IF(AND(AF15&gt;0,D15="w",J15="U18"),
     IF(AF15&gt;Normwerte!$J$2,2,IF(AF15&gt;Normwerte!$I$2,1,0)),"")
))))))))))))</f>
        <v/>
      </c>
      <c r="M15" s="64" t="str">
        <f>IF(AND(Table25[[#This Row],[Position '[L/AA/MB/S/D']]]="L",L15&lt;2),1,Table25[[#This Row],[Landeskader
Punkte
Anthro Berechnung]])</f>
        <v/>
      </c>
      <c r="N15" s="65" t="str">
        <f>IFERROR(IF((Table25[[#This Row],[Z-Score CMJ]]+Table25[[#This Row],[Z Score Spike]])&gt;0, (Table25[[#This Row],[Z-Score CMJ]]+Table25[[#This Row],[Z Score Spike]])/2, ""), "")</f>
        <v/>
      </c>
      <c r="O15" s="63" t="str">
        <f>IF(AND(COUNTIF(N15,"&gt;0")&gt;0,D15="m",J15="U13"),
    IF(N15&gt;Normwerte!$C$13,1,0),
IF(AND(COUNTIF(N15,"&gt;0")&gt;0,D15="m",J15="U14"),
     IF(N15&gt;Normwerte!$C$12,1,0),
IF(AND(COUNTIF(N15,"&gt;0")&gt;0,D15="m",J15="U15"),
     IF(N15&gt;Normwerte!$C$11,1,0),
IF(AND(COUNTIF(N15,"&gt;0")&gt;0,D15="m",J15="U16"),
     IF(N15&gt;Normwerte!$C$10,1,0),
IF(AND(COUNTIF(N15,"&gt;0")&gt;0,D15="m",J15="U17"),
     IF(N15&gt;Normwerte!$C$9,1,0),
IF(AND(COUNTIF(N15,"&gt;0")&gt;0,D15="m",J15="U18"),
     IF(N15&gt;Normwerte!$C$8,1,0),
IF(AND(COUNTIF(N15,"&gt;0")&gt;0,D15="w",J15="U13"),
     IF(N15&gt;Normwerte!$C$7,1,0),
IF(AND(COUNTIF(N15,"&gt;0")&gt;0,D15="w",J15="U14"),
     IF(N15&gt;Normwerte!$C$6,1,0),
IF(AND(COUNTIF(N15,"&gt;0")&gt;0,D15="w",J15="U15"),
     IF(N15&gt;Normwerte!$C$5,1,0),
IF(AND(COUNTIF(N15,"&gt;0")&gt;0,D15="w",J15="U16"),
     IF(N15&gt;Normwerte!$C$4,1,0),
IF(AND(COUNTIF(N15,"&gt;0")&gt;0,D15="w",J15="U17"),
     IF(N15&gt;Normwerte!$C$3,1,0),
IF(AND(COUNTIF(N15,"&gt;0")&gt;0,D15="w",J15="U18"),
     IF(N15&gt;Normwerte!$C$2,1,0),"")
)))))))))))</f>
        <v/>
      </c>
      <c r="P1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5" s="63" t="str">
        <f>IF(AND(COUNTIF(P15,"&gt;0")&gt;0,D15="m",J15="U13"),
    IF(P15&gt;Normwerte!$F$13,1,0),
IF(AND(COUNTIF(P15,"&gt;0")&gt;0,D15="m",J15="U14"),
     IF(P15&gt;Normwerte!$F$12,1,0),
IF(AND(COUNTIF(P15,"&gt;0")&gt;0,D15="m",J15="U15"),
     IF(P15&gt;Normwerte!$F$11,1,0),
IF(AND(COUNTIF(P15,"&gt;0")&gt;0,D15="m",J15="U16"),
     IF(P15&gt;Normwerte!$F$10,1,0),
IF(AND(COUNTIF(P15,"&gt;0")&gt;0,D15="m",J15="U17"),
     IF(P15&gt;Normwerte!$F$9,1,0),
IF(AND(COUNTIF(P15,"&gt;0")&gt;0,D15="m",J15="U18"),
     IF(P15&gt;Normwerte!$F$8,1,0),
IF(AND(COUNTIF(P15,"&gt;0")&gt;0,D15="w",J15="U13"),
     IF(P15&gt;Normwerte!$F$7,1,0),
IF(AND(COUNTIF(P15,"&gt;0")&gt;0,D15="w",J15="U14"),
     IF(P15&gt;Normwerte!$F$6,1,0),
IF(AND(COUNTIF(P15,"&gt;0")&gt;0,D15="w",J15="U15"),
     IF(P15&gt;Normwerte!$F$5,1,0),
IF(AND(COUNTIF(P15,"&gt;0")&gt;0,D15="w",J15="U16"),
     IF(P15&gt;Normwerte!$F$4,1,0),
IF(AND(COUNTIF(P15,"&gt;0")&gt;0,D15="w",J15="U17"),
     IF(P15&gt;Normwerte!$F$3,1,0),
IF(AND(COUNTIF(P15,"&gt;0")&gt;0,D15="w",J15="U18"),
     IF(P15&gt;Normwerte!$F$2,1,0),"")
)))))))))))</f>
        <v/>
      </c>
      <c r="R15" s="66" t="str">
        <f>Table25[[#This Row],[Punkte
T-Test]]</f>
        <v/>
      </c>
      <c r="S15" s="73" t="str">
        <f>IF(SUMIF(Table25[[#This Row],[Landeskader
Punkte
Anthro]:[Landeskader
Punkte
T-Test]],"&gt;0")=0,
    "",
    SUM(M15,O15,Q15,R15))</f>
        <v/>
      </c>
      <c r="T15" s="101"/>
      <c r="U15" s="101"/>
      <c r="V15" s="26"/>
      <c r="W15" s="26"/>
      <c r="X15" s="26"/>
      <c r="Y15" s="24"/>
      <c r="Z15" s="24"/>
      <c r="AA15" s="24"/>
      <c r="AB15" s="26"/>
      <c r="AC15" s="26"/>
      <c r="AD1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5" s="55" t="str">
        <f t="shared" si="7"/>
        <v/>
      </c>
      <c r="AF15" s="75" t="str">
        <f t="shared" si="1"/>
        <v/>
      </c>
      <c r="AG15" s="74"/>
      <c r="AH15" s="52"/>
      <c r="AI15" s="24"/>
      <c r="AJ15" s="36" t="str">
        <f>IF(COUNTIF(Table25[[#This Row],[Jump &amp; Reach 
(CMJ) V1]:[Jump &amp; Reach 
(CMJ) V3]],"&gt;0")&gt;0,
     MAX(Table25[[#This Row],[Jump &amp; Reach 
(CMJ) V1]:[Jump &amp; Reach 
(CMJ) V3]]),
     "")</f>
        <v/>
      </c>
      <c r="AK15" s="37" t="str">
        <f>IF(COUNTIF(Table25[[#This Row],[Jump &amp; Reach 
(CMJ) max.]],"&gt;0")&gt;0,
     Table25[[#This Row],[Jump &amp; Reach 
(CMJ) max.]]-Table25[[#This Row],[Reichhöhe
einarmig '[cm']]],
     "")</f>
        <v/>
      </c>
      <c r="AL15" s="57" t="str">
        <f t="shared" si="2"/>
        <v/>
      </c>
      <c r="AM15" s="38" t="str">
        <f>IF(AND(COUNTIF(AL15,"&gt;0")&gt;0,D15="m",J15="U13"),
    IF(AL15&gt;Normwerte!$C$13,1,0),
IF(AND(COUNTIF(AL15,"&gt;0")&gt;0,D15="m",J15="U14"),
     IF(AL15&gt;Normwerte!$C$12,1,0),
IF(AND(COUNTIF(AL15,"&gt;0")&gt;0,D15="m",J15="U15"),
     IF(AL15&gt;Normwerte!$C$11,1,0),
IF(AND(COUNTIF(AL15,"&gt;0")&gt;0,D15="m",J15="U16"),
     IF(AL15&gt;Normwerte!$C$10,1,0),
IF(AND(COUNTIF(AL15,"&gt;0")&gt;0,D15="m",J15="U17"),
     IF(AL15&gt;Normwerte!$C$9,1,0),
IF(AND(COUNTIF(AL15,"&gt;0")&gt;0,D15="m",J15="U18"),
     IF(AL15&gt;Normwerte!$C$8,1,0),
IF(AND(COUNTIF(AL15,"&gt;0")&gt;0,D15="w",J15="U13"),
     IF(AL15&gt;Normwerte!$C$7,1,0),
IF(AND(COUNTIF(AL15,"&gt;0")&gt;0,D15="w",J15="U14"),
     IF(AL15&gt;Normwerte!$C$6,1,0),
IF(AND(COUNTIF(AL15,"&gt;0")&gt;0,D15="w",J15="U15"),
     IF(AL15&gt;Normwerte!$C$5,1,0),
IF(AND(COUNTIF(AL15,"&gt;0")&gt;0,D15="w",J15="U16"),
     IF(AL15&gt;Normwerte!$C$4,1,0),
IF(AND(COUNTIF(AL15,"&gt;0")&gt;0,D15="w",J15="U17"),
     IF(AL15&gt;Normwerte!$C$3,1,0),
IF(AND(COUNTIF(AL15,"&gt;0")&gt;0,D15="w",J15="U18"),
     IF(AL15&gt;Normwerte!$C$2,1,0),"")
)))))))))))</f>
        <v/>
      </c>
      <c r="AN15" s="6"/>
      <c r="AO15" s="6"/>
      <c r="AP15" s="6"/>
      <c r="AQ1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5" s="38" t="str">
        <f>IF(COUNTIF(Table25[[#This Row],[Jump &amp; Reach 
(Spike) max.]],"&gt;0")&gt;0,
     Table25[[#This Row],[Jump &amp; Reach 
(Spike) max.]]-Table25[[#This Row],[Reichhöhe
einarmig '[cm']]],
     "")</f>
        <v/>
      </c>
      <c r="AS15" s="57" t="str">
        <f t="shared" si="3"/>
        <v/>
      </c>
      <c r="AT15" s="38" t="str">
        <f>IF(AND(COUNTIF(AS15,"&gt;0")&gt;0,D15="m",J15="U13"),
    IF(AS15&gt;Normwerte!$D$13,1,0),
IF(AND(COUNTIF(AS15,"&gt;0")&gt;0,D15="m",J15="U14"),
     IF(AS15&gt;Normwerte!$D$12,1,0),
IF(AND(COUNTIF(AS15,"&gt;0")&gt;0,D15="m",J15="U15"),
     IF(AS15&gt;Normwerte!$D$11,1,0),
IF(AND(COUNTIF(AS15,"&gt;0")&gt;0,D15="m",J15="U16"),
     IF(AS15&gt;Normwerte!$D$10,1,0),
IF(AND(COUNTIF(AS15,"&gt;0")&gt;0,D15="m",J15="U17"),
     IF(AS15&gt;Normwerte!$D$9,1,0),
IF(AND(COUNTIF(AS15,"&gt;0")&gt;0,D15="m",J15="U18"),
     IF(AS15&gt;Normwerte!$D$8,1,0),
IF(AND(COUNTIF(AS15,"&gt;0")&gt;0,D15="w",J15="U13"),
     IF(AS15&gt;Normwerte!$D$7,1,0),
IF(AND(COUNTIF(AS15,"&gt;0")&gt;0,D15="w",J15="U14"),
     IF(AS15&gt;Normwerte!$D$6,1,0),
IF(AND(COUNTIF(AS15,"&gt;0")&gt;0,D15="w",J15="U15"),
     IF(AS15&gt;Normwerte!$D$5,1,0),
IF(AND(COUNTIF(AS15,"&gt;0")&gt;0,D15="w",J15="U16"),
     IF(AS15&gt;Normwerte!$D$4,1,0),
IF(AND(COUNTIF(AS15,"&gt;0")&gt;0,D15="w",J15="U17"),
     IF(AS15&gt;Normwerte!$D$3,1,0),
IF(AND(COUNTIF(AS15,"&gt;0")&gt;0,D15="w",J15="U18"),
     IF(AS15&gt;Normwerte!$D$2,1,0),"")
)))))))))))</f>
        <v/>
      </c>
      <c r="AU15" s="6"/>
      <c r="AV15" s="6"/>
      <c r="AW15" s="6"/>
      <c r="AX1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5" s="57" t="str">
        <f t="shared" si="4"/>
        <v/>
      </c>
      <c r="AZ15" s="38" t="str">
        <f>IF(AND(COUNTIF(AY15,"&gt;0")&gt;0,D15="m",J15="U13"),
    IF(AY15&gt;Normwerte!$E$13,1,0),
IF(AND(COUNTIF(AY15,"&gt;0")&gt;0,D15="m",J15="U14"),
     IF(AY15&gt;Normwerte!$E$12,1,0),
IF(AND(COUNTIF(AY15,"&gt;0")&gt;0,D15="m",J15="U15"),
     IF(AY15&gt;Normwerte!$E$11,1,0),
IF(AND(COUNTIF(AY15,"&gt;0")&gt;0,D15="m",J15="U16"),
     IF(AY15&gt;Normwerte!$E$10,1,0),
IF(AND(COUNTIF(AY15,"&gt;0")&gt;0,D15="m",J15="U17"),
     IF(AY15&gt;Normwerte!$E$9,1,0),
IF(AND(COUNTIF(AY15,"&gt;0")&gt;0,D15="m",J15="U18"),
     IF(AY15&gt;Normwerte!$E$8,1,0),
IF(AND(COUNTIF(AY15,"&gt;0")&gt;0,D15="w",J15="U13"),
     IF(AY15&gt;Normwerte!$E$7,1,0),
IF(AND(COUNTIF(AY15,"&gt;0")&gt;0,D15="w",J15="U14"),
     IF(AY15&gt;Normwerte!$E$6,1,0),
IF(AND(COUNTIF(AY15,"&gt;0")&gt;0,D15="w",J15="U15"),
     IF(AY15&gt;Normwerte!$E$5,1,0),
IF(AND(COUNTIF(AY15,"&gt;0")&gt;0,D15="w",J15="U16"),
     IF(AY15&gt;Normwerte!$E$4,1,0),
IF(AND(COUNTIF(AY15,"&gt;0")&gt;0,D15="w",J15="U17"),
     IF(AY15&gt;Normwerte!$E$3,1,0),
IF(AND(COUNTIF(AY15,"&gt;0")&gt;0,D15="w",J15="U18"),
     IF(AY15&gt;Normwerte!$E$2,1,0),"")
)))))))))))</f>
        <v/>
      </c>
      <c r="BA15" s="6"/>
      <c r="BB15" s="6"/>
      <c r="BC15" s="6"/>
      <c r="BD1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5" s="56" t="str">
        <f t="shared" si="8"/>
        <v/>
      </c>
      <c r="BF15" s="38" t="str">
        <f>IF(AND(COUNTIF(BE15,"&gt;0")&gt;0,D15="m",J15="U13"),
    IF(BE15&gt;Normwerte!$F$13,1,0),
IF(AND(COUNTIF(BE15,"&gt;0")&gt;0,D15="m",J15="U14"),
     IF(BE15&gt;Normwerte!$F$12,1,0),
IF(AND(COUNTIF(BE15,"&gt;0")&gt;0,D15="m",J15="U15"),
     IF(BE15&gt;Normwerte!$F$11,1,0),
IF(AND(COUNTIF(BE15,"&gt;0")&gt;0,D15="m",J15="U16"),
     IF(BE15&gt;Normwerte!$F$10,1,0),
IF(AND(COUNTIF(BE15,"&gt;0")&gt;0,D15="m",J15="U17"),
     IF(BE15&gt;Normwerte!$F$9,1,0),
IF(AND(COUNTIF(BE15,"&gt;0")&gt;0,D15="m",J15="U18"),
     IF(BE15&gt;Normwerte!$F$8,1,0),
IF(AND(COUNTIF(BE15,"&gt;0")&gt;0,D15="w",J15="U13"),
     IF(BE15&gt;Normwerte!$F$7,1,0),
IF(AND(COUNTIF(BE15,"&gt;0")&gt;0,D15="w",J15="U14"),
     IF(BE15&gt;Normwerte!$F$6,1,0),
IF(AND(COUNTIF(BE15,"&gt;0")&gt;0,D15="w",J15="U15"),
     IF(BE15&gt;Normwerte!$F$5,1,0),
IF(AND(COUNTIF(BE15,"&gt;0")&gt;0,D15="w",J15="U16"),
     IF(BE15&gt;Normwerte!$F$4,1,0),
IF(AND(COUNTIF(BE15,"&gt;0")&gt;0,D15="w",J15="U17"),
     IF(BE15&gt;Normwerte!$F$3,1,0),
IF(AND(COUNTIF(BE15,"&gt;0")&gt;0,D15="w",J15="U18"),
     IF(BE15&gt;Normwerte!$F$2,1,0),"")
)))))))))))</f>
        <v/>
      </c>
      <c r="BG15" s="6"/>
      <c r="BH15" s="6"/>
      <c r="BI15" s="6"/>
      <c r="BJ15" s="40" t="str">
        <f>IF(COUNTIF(Table25[[#This Row],[Schlagballwurf V1
'[km/h']]:[Schlagballwurf V3
'[km/h']]],"&gt;0")&gt;0,
     MAX(Table25[[#This Row],[Schlagballwurf V1
'[km/h']]:[Schlagballwurf V3
'[km/h']]]),
     "")</f>
        <v/>
      </c>
      <c r="BK15" s="57" t="str">
        <f t="shared" si="5"/>
        <v/>
      </c>
      <c r="BL15" s="38" t="str">
        <f>IF(AND(COUNTIF(BK15,"&gt;0")&gt;0,D15="m",J15="U13"),
     IF(BK15&gt;Normwerte!$G$13,1,0),
IF(AND(COUNTIF(BK15,"&gt;0")&gt;0,D15="m",J15="U14"),
     IF(BK15&gt;Normwerte!$G$12,1,0),
IF(AND(COUNTIF(BK15,"&gt;0")&gt;0,D15="m",J15="U15"),
     IF(BK15&gt;Normwerte!$G$11,1,0),
IF(AND(COUNTIF(BK15,"&gt;0")&gt;0,D15="m",J15="U16"),
     IF(BK15&gt;Normwerte!$G$10,1,0),
IF(AND(COUNTIF(BK15,"&gt;0")&gt;0,D15="m",J15="U17"),
     IF(BK15&gt;Normwerte!$G$9,1,0),
IF(AND(COUNTIF(BK15,"&gt;0")&gt;0,D15="m",J15="U18"),
     IF(BK15&gt;Normwerte!$G$8,1,0),
IF(AND(COUNTIF(BK15,"&gt;0")&gt;0,D15="w",J15="U13"),
     IF(BK15&gt;Normwerte!$G$7,1,0),
IF(AND(COUNTIF(BK15,"&gt;0")&gt;0,D15="w",J15="U14"),
     IF(BK15&gt;Normwerte!$G$6,1,0),
IF(AND(COUNTIF(BK15,"&gt;0")&gt;0,D15="w",J15="U15"),
     IF(BK15&gt;Normwerte!$G$5,1,0),
IF(AND(COUNTIF(BK15,"&gt;0")&gt;0,D15="w",J15="U16"),
     IF(BK15&gt;Normwerte!$G$4,1,0),
IF(AND(COUNTIF(BK15,"&gt;0")&gt;0,D15="w",J15="U17"),
     IF(BK15&gt;Normwerte!$G$3,1,0),
IF(AND(COUNTIF(BK15,"&gt;0")&gt;0,D15="w",J15="U18"),
     IF(BK15&gt;Normwerte!$G$2,1,0),"")
)))))))))))</f>
        <v/>
      </c>
      <c r="BM15" s="6"/>
      <c r="BN15" s="6"/>
      <c r="BO15" s="6"/>
      <c r="BP15" s="6"/>
      <c r="BQ15" s="40" t="str">
        <f>IF(COUNTIF(Table25[[#This Row],[T-Test links
V1
'[s']]:[T-Test links
V2
'[s']]],"&gt;0")&gt;0,
     MIN(Table25[[#This Row],[T-Test links
V1
'[s']]:[T-Test links
V2
'[s']]]),
     "")</f>
        <v/>
      </c>
      <c r="BR15" s="40" t="str">
        <f>IF(COUNTIF(Table25[[#This Row],[T-Test rechts 
V1
'[s']]:[T-Test rechts
V2
'[s']]],"&gt;0")&gt;0,
     MIN(Table25[[#This Row],[T-Test rechts 
V1
'[s']]:[T-Test rechts
V2
'[s']]]),
     "")</f>
        <v/>
      </c>
      <c r="BS1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5" s="57" t="str">
        <f t="shared" si="6"/>
        <v/>
      </c>
      <c r="BU15" s="38" t="str">
        <f>IF(AND(COUNTIF(BT15,"&gt;0")&gt;0,D15="m",J15="U13"),
     IF(BT15&gt;Normwerte!$H$13,1,0),
IF(AND(COUNTIF(BT15,"&gt;0")&gt;0,D15="m",J15="U14"),
     IF(BT15&gt;Normwerte!$H$12,1,0),
IF(AND(COUNTIF(BT15,"&gt;0")&gt;0,D15="m",J15="U15"),
     IF(BT15&gt;Normwerte!$H$11,1,0),
IF(AND(COUNTIF(BT15,"&gt;0")&gt;0,D15="m",J15="U16"),
     IF(BT15&gt;Normwerte!$H$10,1,0),
IF(AND(COUNTIF(BT15,"&gt;0")&gt;0,D15="m",J15="U17"),
     IF(BT15&gt;Normwerte!$H$9,1,0),
IF(AND(COUNTIF(BT15,"&gt;0")&gt;0,D15="m",J15="U18"),
     IF(BT15&gt;Normwerte!$H$8,1,0),
IF(AND(COUNTIF(BT15,"&gt;0")&gt;0,D15="w",J15="U13"),
     IF(BT15&gt;Normwerte!$H$7,1,0),
IF(AND(COUNTIF(BT15,"&gt;0")&gt;0,D15="w",J15="U14"),
     IF(BT15&gt;Normwerte!$H$6,1,0),
IF(AND(COUNTIF(BT15,"&gt;0")&gt;0,D15="w",J15="U15"),
     IF(BT15&gt;Normwerte!$H$5,1,0),
IF(AND(COUNTIF(BT15,"&gt;0")&gt;0,D15="w",J15="U16"),
     IF(BT15&gt;Normwerte!$H$4,1,0),
IF(AND(COUNTIF(BT15,"&gt;0")&gt;0,D15="w",J15="U17"),
     IF(BT15&gt;Normwerte!$H$3,1,0),
IF(AND(COUNTIF(BT15,"&gt;0")&gt;0,D15="w",J15="U18"),
     IF(BT15&gt;Normwerte!$H$2,1,0),"")
)))))))))))</f>
        <v/>
      </c>
    </row>
    <row r="16" spans="1:73" x14ac:dyDescent="0.45">
      <c r="B16" s="103"/>
      <c r="C16" s="103"/>
      <c r="D16" s="43"/>
      <c r="E16" s="93"/>
      <c r="F16" s="53"/>
      <c r="G16" s="5"/>
      <c r="H16" s="95"/>
      <c r="I16" s="12" t="str">
        <f>IF(ISBLANK(Table25[[#This Row],[Geb.Datum
'[TT.MM.JJJJ']]]),"",
     YEAR(Table25[[#This Row],[Geb.Datum
'[TT.MM.JJJJ']]]))</f>
        <v/>
      </c>
      <c r="J16" s="30" t="str">
        <f>_xlfn.XLOOKUP(Table25[[#This Row],[Geburtsjahr]],Altersklasse!$B$2:$B$7,Altersklasse!$A$2:$A$7,"",0)</f>
        <v/>
      </c>
      <c r="K16" s="42" t="str">
        <f t="shared" si="0"/>
        <v/>
      </c>
      <c r="L16" s="50" t="str">
        <f>IF(OR(ISBLANK(AF16),NOT(ISNUMBER(AF16))),"",IF(AND(AF16&gt;0,D16="m",J16="U13"),
    IF(AF16&gt;Normwerte!$J$13,2,IF(AF16&gt;Normwerte!$I$13,1,0)),
IF(AND(AF16&gt;0,D16="m",J16="U14"),
     IF(AF16&gt;Normwerte!$J$12,2,IF(AF16&gt;Normwerte!$I$12,1,0)),
IF(AND(AF16&gt;0,D16="m",J16="U15"),
     IF(AF16&gt;Normwerte!$J$11,2,IF(AF16&gt;Normwerte!$I$11,1,0)),
IF(AND(AF16&gt;0,D16="m",J16="U16"),
     IF(AF16&gt;Normwerte!$J$10,2,IF(AF16&gt;Normwerte!$I$10,1,0)),
IF(AND(AF16&gt;0,D16="m",J16="U17"),
     IF(AF16&gt;Normwerte!$J$9,2,IF(AF16&gt;Normwerte!$I$9,1,0)),
IF(AND(AF16&gt;0,D16="m",J16="U18"),
     IF(AF16&gt;Normwerte!$J$8,2,IF(AF16&gt;Normwerte!$I$8,1,0)),
IF(AND(AF16&gt;0,D16="w",J16="U13"),
     IF(AF16&gt;Normwerte!$J$7,2,IF(AF16&gt;Normwerte!$I$7,1,0)),
IF(AND(AF16&gt;0,D16="w",J16="U14"),
     IF(AF16&gt;Normwerte!$J$6,2,IF(AF16&gt;Normwerte!$I$6,1,0)),
IF(AND(AF16&gt;0,D16="w",J16="U15"),
     IF(AF16&gt;Normwerte!$J$5,2,IF(AF16&gt;Normwerte!$I$5,1,0)),
IF(AND(AF16&gt;0,D16="w",J16="U16"),
     IF(AF16&gt;Normwerte!$J$4,2,IF(AF16&gt;Normwerte!$I$4,1,0)),
IF(AND(AF16&gt;0,D16="w",J16="U17"),
     IF(AF16&gt;Normwerte!$J$3,2,IF(AF16&gt;Normwerte!$I$3,1,0)),
IF(AND(AF16&gt;0,D16="w",J16="U18"),
     IF(AF16&gt;Normwerte!$J$2,2,IF(AF16&gt;Normwerte!$I$2,1,0)),"")
))))))))))))</f>
        <v/>
      </c>
      <c r="M16" s="64" t="str">
        <f>IF(AND(Table25[[#This Row],[Position '[L/AA/MB/S/D']]]="L",L16&lt;2),1,Table25[[#This Row],[Landeskader
Punkte
Anthro Berechnung]])</f>
        <v/>
      </c>
      <c r="N16" s="65" t="str">
        <f>IFERROR(IF((Table25[[#This Row],[Z-Score CMJ]]+Table25[[#This Row],[Z Score Spike]])&gt;0, (Table25[[#This Row],[Z-Score CMJ]]+Table25[[#This Row],[Z Score Spike]])/2, ""), "")</f>
        <v/>
      </c>
      <c r="O16" s="63" t="str">
        <f>IF(AND(COUNTIF(N16,"&gt;0")&gt;0,D16="m",J16="U13"),
    IF(N16&gt;Normwerte!$C$13,1,0),
IF(AND(COUNTIF(N16,"&gt;0")&gt;0,D16="m",J16="U14"),
     IF(N16&gt;Normwerte!$C$12,1,0),
IF(AND(COUNTIF(N16,"&gt;0")&gt;0,D16="m",J16="U15"),
     IF(N16&gt;Normwerte!$C$11,1,0),
IF(AND(COUNTIF(N16,"&gt;0")&gt;0,D16="m",J16="U16"),
     IF(N16&gt;Normwerte!$C$10,1,0),
IF(AND(COUNTIF(N16,"&gt;0")&gt;0,D16="m",J16="U17"),
     IF(N16&gt;Normwerte!$C$9,1,0),
IF(AND(COUNTIF(N16,"&gt;0")&gt;0,D16="m",J16="U18"),
     IF(N16&gt;Normwerte!$C$8,1,0),
IF(AND(COUNTIF(N16,"&gt;0")&gt;0,D16="w",J16="U13"),
     IF(N16&gt;Normwerte!$C$7,1,0),
IF(AND(COUNTIF(N16,"&gt;0")&gt;0,D16="w",J16="U14"),
     IF(N16&gt;Normwerte!$C$6,1,0),
IF(AND(COUNTIF(N16,"&gt;0")&gt;0,D16="w",J16="U15"),
     IF(N16&gt;Normwerte!$C$5,1,0),
IF(AND(COUNTIF(N16,"&gt;0")&gt;0,D16="w",J16="U16"),
     IF(N16&gt;Normwerte!$C$4,1,0),
IF(AND(COUNTIF(N16,"&gt;0")&gt;0,D16="w",J16="U17"),
     IF(N16&gt;Normwerte!$C$3,1,0),
IF(AND(COUNTIF(N16,"&gt;0")&gt;0,D16="w",J16="U18"),
     IF(N16&gt;Normwerte!$C$2,1,0),"")
)))))))))))</f>
        <v/>
      </c>
      <c r="P1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6" s="63" t="str">
        <f>IF(AND(COUNTIF(P16,"&gt;0")&gt;0,D16="m",J16="U13"),
    IF(P16&gt;Normwerte!$F$13,1,0),
IF(AND(COUNTIF(P16,"&gt;0")&gt;0,D16="m",J16="U14"),
     IF(P16&gt;Normwerte!$F$12,1,0),
IF(AND(COUNTIF(P16,"&gt;0")&gt;0,D16="m",J16="U15"),
     IF(P16&gt;Normwerte!$F$11,1,0),
IF(AND(COUNTIF(P16,"&gt;0")&gt;0,D16="m",J16="U16"),
     IF(P16&gt;Normwerte!$F$10,1,0),
IF(AND(COUNTIF(P16,"&gt;0")&gt;0,D16="m",J16="U17"),
     IF(P16&gt;Normwerte!$F$9,1,0),
IF(AND(COUNTIF(P16,"&gt;0")&gt;0,D16="m",J16="U18"),
     IF(P16&gt;Normwerte!$F$8,1,0),
IF(AND(COUNTIF(P16,"&gt;0")&gt;0,D16="w",J16="U13"),
     IF(P16&gt;Normwerte!$F$7,1,0),
IF(AND(COUNTIF(P16,"&gt;0")&gt;0,D16="w",J16="U14"),
     IF(P16&gt;Normwerte!$F$6,1,0),
IF(AND(COUNTIF(P16,"&gt;0")&gt;0,D16="w",J16="U15"),
     IF(P16&gt;Normwerte!$F$5,1,0),
IF(AND(COUNTIF(P16,"&gt;0")&gt;0,D16="w",J16="U16"),
     IF(P16&gt;Normwerte!$F$4,1,0),
IF(AND(COUNTIF(P16,"&gt;0")&gt;0,D16="w",J16="U17"),
     IF(P16&gt;Normwerte!$F$3,1,0),
IF(AND(COUNTIF(P16,"&gt;0")&gt;0,D16="w",J16="U18"),
     IF(P16&gt;Normwerte!$F$2,1,0),"")
)))))))))))</f>
        <v/>
      </c>
      <c r="R16" s="66" t="str">
        <f>Table25[[#This Row],[Punkte
T-Test]]</f>
        <v/>
      </c>
      <c r="S16" s="73" t="str">
        <f>IF(SUMIF(Table25[[#This Row],[Landeskader
Punkte
Anthro]:[Landeskader
Punkte
T-Test]],"&gt;0")=0,
    "",
    SUM(M16,O16,Q16,R16))</f>
        <v/>
      </c>
      <c r="T16" s="101"/>
      <c r="U16" s="101"/>
      <c r="V16" s="26"/>
      <c r="W16" s="26"/>
      <c r="X16" s="26"/>
      <c r="Y16" s="24"/>
      <c r="Z16" s="24"/>
      <c r="AA16" s="24"/>
      <c r="AB16" s="26"/>
      <c r="AC16" s="26"/>
      <c r="AD1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6" s="55" t="str">
        <f t="shared" si="7"/>
        <v/>
      </c>
      <c r="AF16" s="75" t="str">
        <f t="shared" si="1"/>
        <v/>
      </c>
      <c r="AG16" s="74"/>
      <c r="AH16" s="52"/>
      <c r="AI16" s="24"/>
      <c r="AJ16" s="36" t="str">
        <f>IF(COUNTIF(Table25[[#This Row],[Jump &amp; Reach 
(CMJ) V1]:[Jump &amp; Reach 
(CMJ) V3]],"&gt;0")&gt;0,
     MAX(Table25[[#This Row],[Jump &amp; Reach 
(CMJ) V1]:[Jump &amp; Reach 
(CMJ) V3]]),
     "")</f>
        <v/>
      </c>
      <c r="AK16" s="37" t="str">
        <f>IF(COUNTIF(Table25[[#This Row],[Jump &amp; Reach 
(CMJ) max.]],"&gt;0")&gt;0,
     Table25[[#This Row],[Jump &amp; Reach 
(CMJ) max.]]-Table25[[#This Row],[Reichhöhe
einarmig '[cm']]],
     "")</f>
        <v/>
      </c>
      <c r="AL16" s="57" t="str">
        <f t="shared" si="2"/>
        <v/>
      </c>
      <c r="AM16" s="38" t="str">
        <f>IF(AND(COUNTIF(AL16,"&gt;0")&gt;0,D16="m",J16="U13"),
    IF(AL16&gt;Normwerte!$C$13,1,0),
IF(AND(COUNTIF(AL16,"&gt;0")&gt;0,D16="m",J16="U14"),
     IF(AL16&gt;Normwerte!$C$12,1,0),
IF(AND(COUNTIF(AL16,"&gt;0")&gt;0,D16="m",J16="U15"),
     IF(AL16&gt;Normwerte!$C$11,1,0),
IF(AND(COUNTIF(AL16,"&gt;0")&gt;0,D16="m",J16="U16"),
     IF(AL16&gt;Normwerte!$C$10,1,0),
IF(AND(COUNTIF(AL16,"&gt;0")&gt;0,D16="m",J16="U17"),
     IF(AL16&gt;Normwerte!$C$9,1,0),
IF(AND(COUNTIF(AL16,"&gt;0")&gt;0,D16="m",J16="U18"),
     IF(AL16&gt;Normwerte!$C$8,1,0),
IF(AND(COUNTIF(AL16,"&gt;0")&gt;0,D16="w",J16="U13"),
     IF(AL16&gt;Normwerte!$C$7,1,0),
IF(AND(COUNTIF(AL16,"&gt;0")&gt;0,D16="w",J16="U14"),
     IF(AL16&gt;Normwerte!$C$6,1,0),
IF(AND(COUNTIF(AL16,"&gt;0")&gt;0,D16="w",J16="U15"),
     IF(AL16&gt;Normwerte!$C$5,1,0),
IF(AND(COUNTIF(AL16,"&gt;0")&gt;0,D16="w",J16="U16"),
     IF(AL16&gt;Normwerte!$C$4,1,0),
IF(AND(COUNTIF(AL16,"&gt;0")&gt;0,D16="w",J16="U17"),
     IF(AL16&gt;Normwerte!$C$3,1,0),
IF(AND(COUNTIF(AL16,"&gt;0")&gt;0,D16="w",J16="U18"),
     IF(AL16&gt;Normwerte!$C$2,1,0),"")
)))))))))))</f>
        <v/>
      </c>
      <c r="AN16" s="6"/>
      <c r="AO16" s="6"/>
      <c r="AP16" s="6"/>
      <c r="AQ1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6" s="38" t="str">
        <f>IF(COUNTIF(Table25[[#This Row],[Jump &amp; Reach 
(Spike) max.]],"&gt;0")&gt;0,
     Table25[[#This Row],[Jump &amp; Reach 
(Spike) max.]]-Table25[[#This Row],[Reichhöhe
einarmig '[cm']]],
     "")</f>
        <v/>
      </c>
      <c r="AS16" s="57" t="str">
        <f t="shared" si="3"/>
        <v/>
      </c>
      <c r="AT16" s="38" t="str">
        <f>IF(AND(COUNTIF(AS16,"&gt;0")&gt;0,D16="m",J16="U13"),
    IF(AS16&gt;Normwerte!$D$13,1,0),
IF(AND(COUNTIF(AS16,"&gt;0")&gt;0,D16="m",J16="U14"),
     IF(AS16&gt;Normwerte!$D$12,1,0),
IF(AND(COUNTIF(AS16,"&gt;0")&gt;0,D16="m",J16="U15"),
     IF(AS16&gt;Normwerte!$D$11,1,0),
IF(AND(COUNTIF(AS16,"&gt;0")&gt;0,D16="m",J16="U16"),
     IF(AS16&gt;Normwerte!$D$10,1,0),
IF(AND(COUNTIF(AS16,"&gt;0")&gt;0,D16="m",J16="U17"),
     IF(AS16&gt;Normwerte!$D$9,1,0),
IF(AND(COUNTIF(AS16,"&gt;0")&gt;0,D16="m",J16="U18"),
     IF(AS16&gt;Normwerte!$D$8,1,0),
IF(AND(COUNTIF(AS16,"&gt;0")&gt;0,D16="w",J16="U13"),
     IF(AS16&gt;Normwerte!$D$7,1,0),
IF(AND(COUNTIF(AS16,"&gt;0")&gt;0,D16="w",J16="U14"),
     IF(AS16&gt;Normwerte!$D$6,1,0),
IF(AND(COUNTIF(AS16,"&gt;0")&gt;0,D16="w",J16="U15"),
     IF(AS16&gt;Normwerte!$D$5,1,0),
IF(AND(COUNTIF(AS16,"&gt;0")&gt;0,D16="w",J16="U16"),
     IF(AS16&gt;Normwerte!$D$4,1,0),
IF(AND(COUNTIF(AS16,"&gt;0")&gt;0,D16="w",J16="U17"),
     IF(AS16&gt;Normwerte!$D$3,1,0),
IF(AND(COUNTIF(AS16,"&gt;0")&gt;0,D16="w",J16="U18"),
     IF(AS16&gt;Normwerte!$D$2,1,0),"")
)))))))))))</f>
        <v/>
      </c>
      <c r="AU16" s="6"/>
      <c r="AV16" s="6"/>
      <c r="AW16" s="6"/>
      <c r="AX1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6" s="57" t="str">
        <f t="shared" si="4"/>
        <v/>
      </c>
      <c r="AZ16" s="38" t="str">
        <f>IF(AND(COUNTIF(AY16,"&gt;0")&gt;0,D16="m",J16="U13"),
    IF(AY16&gt;Normwerte!$E$13,1,0),
IF(AND(COUNTIF(AY16,"&gt;0")&gt;0,D16="m",J16="U14"),
     IF(AY16&gt;Normwerte!$E$12,1,0),
IF(AND(COUNTIF(AY16,"&gt;0")&gt;0,D16="m",J16="U15"),
     IF(AY16&gt;Normwerte!$E$11,1,0),
IF(AND(COUNTIF(AY16,"&gt;0")&gt;0,D16="m",J16="U16"),
     IF(AY16&gt;Normwerte!$E$10,1,0),
IF(AND(COUNTIF(AY16,"&gt;0")&gt;0,D16="m",J16="U17"),
     IF(AY16&gt;Normwerte!$E$9,1,0),
IF(AND(COUNTIF(AY16,"&gt;0")&gt;0,D16="m",J16="U18"),
     IF(AY16&gt;Normwerte!$E$8,1,0),
IF(AND(COUNTIF(AY16,"&gt;0")&gt;0,D16="w",J16="U13"),
     IF(AY16&gt;Normwerte!$E$7,1,0),
IF(AND(COUNTIF(AY16,"&gt;0")&gt;0,D16="w",J16="U14"),
     IF(AY16&gt;Normwerte!$E$6,1,0),
IF(AND(COUNTIF(AY16,"&gt;0")&gt;0,D16="w",J16="U15"),
     IF(AY16&gt;Normwerte!$E$5,1,0),
IF(AND(COUNTIF(AY16,"&gt;0")&gt;0,D16="w",J16="U16"),
     IF(AY16&gt;Normwerte!$E$4,1,0),
IF(AND(COUNTIF(AY16,"&gt;0")&gt;0,D16="w",J16="U17"),
     IF(AY16&gt;Normwerte!$E$3,1,0),
IF(AND(COUNTIF(AY16,"&gt;0")&gt;0,D16="w",J16="U18"),
     IF(AY16&gt;Normwerte!$E$2,1,0),"")
)))))))))))</f>
        <v/>
      </c>
      <c r="BA16" s="6"/>
      <c r="BB16" s="6"/>
      <c r="BC16" s="6"/>
      <c r="BD1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6" s="56" t="str">
        <f t="shared" si="8"/>
        <v/>
      </c>
      <c r="BF16" s="38" t="str">
        <f>IF(AND(COUNTIF(BE16,"&gt;0")&gt;0,D16="m",J16="U13"),
    IF(BE16&gt;Normwerte!$F$13,1,0),
IF(AND(COUNTIF(BE16,"&gt;0")&gt;0,D16="m",J16="U14"),
     IF(BE16&gt;Normwerte!$F$12,1,0),
IF(AND(COUNTIF(BE16,"&gt;0")&gt;0,D16="m",J16="U15"),
     IF(BE16&gt;Normwerte!$F$11,1,0),
IF(AND(COUNTIF(BE16,"&gt;0")&gt;0,D16="m",J16="U16"),
     IF(BE16&gt;Normwerte!$F$10,1,0),
IF(AND(COUNTIF(BE16,"&gt;0")&gt;0,D16="m",J16="U17"),
     IF(BE16&gt;Normwerte!$F$9,1,0),
IF(AND(COUNTIF(BE16,"&gt;0")&gt;0,D16="m",J16="U18"),
     IF(BE16&gt;Normwerte!$F$8,1,0),
IF(AND(COUNTIF(BE16,"&gt;0")&gt;0,D16="w",J16="U13"),
     IF(BE16&gt;Normwerte!$F$7,1,0),
IF(AND(COUNTIF(BE16,"&gt;0")&gt;0,D16="w",J16="U14"),
     IF(BE16&gt;Normwerte!$F$6,1,0),
IF(AND(COUNTIF(BE16,"&gt;0")&gt;0,D16="w",J16="U15"),
     IF(BE16&gt;Normwerte!$F$5,1,0),
IF(AND(COUNTIF(BE16,"&gt;0")&gt;0,D16="w",J16="U16"),
     IF(BE16&gt;Normwerte!$F$4,1,0),
IF(AND(COUNTIF(BE16,"&gt;0")&gt;0,D16="w",J16="U17"),
     IF(BE16&gt;Normwerte!$F$3,1,0),
IF(AND(COUNTIF(BE16,"&gt;0")&gt;0,D16="w",J16="U18"),
     IF(BE16&gt;Normwerte!$F$2,1,0),"")
)))))))))))</f>
        <v/>
      </c>
      <c r="BG16" s="6"/>
      <c r="BH16" s="6"/>
      <c r="BI16" s="6"/>
      <c r="BJ16" s="40" t="str">
        <f>IF(COUNTIF(Table25[[#This Row],[Schlagballwurf V1
'[km/h']]:[Schlagballwurf V3
'[km/h']]],"&gt;0")&gt;0,
     MAX(Table25[[#This Row],[Schlagballwurf V1
'[km/h']]:[Schlagballwurf V3
'[km/h']]]),
     "")</f>
        <v/>
      </c>
      <c r="BK16" s="57" t="str">
        <f t="shared" si="5"/>
        <v/>
      </c>
      <c r="BL16" s="38" t="str">
        <f>IF(AND(COUNTIF(BK16,"&gt;0")&gt;0,D16="m",J16="U13"),
     IF(BK16&gt;Normwerte!$G$13,1,0),
IF(AND(COUNTIF(BK16,"&gt;0")&gt;0,D16="m",J16="U14"),
     IF(BK16&gt;Normwerte!$G$12,1,0),
IF(AND(COUNTIF(BK16,"&gt;0")&gt;0,D16="m",J16="U15"),
     IF(BK16&gt;Normwerte!$G$11,1,0),
IF(AND(COUNTIF(BK16,"&gt;0")&gt;0,D16="m",J16="U16"),
     IF(BK16&gt;Normwerte!$G$10,1,0),
IF(AND(COUNTIF(BK16,"&gt;0")&gt;0,D16="m",J16="U17"),
     IF(BK16&gt;Normwerte!$G$9,1,0),
IF(AND(COUNTIF(BK16,"&gt;0")&gt;0,D16="m",J16="U18"),
     IF(BK16&gt;Normwerte!$G$8,1,0),
IF(AND(COUNTIF(BK16,"&gt;0")&gt;0,D16="w",J16="U13"),
     IF(BK16&gt;Normwerte!$G$7,1,0),
IF(AND(COUNTIF(BK16,"&gt;0")&gt;0,D16="w",J16="U14"),
     IF(BK16&gt;Normwerte!$G$6,1,0),
IF(AND(COUNTIF(BK16,"&gt;0")&gt;0,D16="w",J16="U15"),
     IF(BK16&gt;Normwerte!$G$5,1,0),
IF(AND(COUNTIF(BK16,"&gt;0")&gt;0,D16="w",J16="U16"),
     IF(BK16&gt;Normwerte!$G$4,1,0),
IF(AND(COUNTIF(BK16,"&gt;0")&gt;0,D16="w",J16="U17"),
     IF(BK16&gt;Normwerte!$G$3,1,0),
IF(AND(COUNTIF(BK16,"&gt;0")&gt;0,D16="w",J16="U18"),
     IF(BK16&gt;Normwerte!$G$2,1,0),"")
)))))))))))</f>
        <v/>
      </c>
      <c r="BM16" s="6"/>
      <c r="BN16" s="6"/>
      <c r="BO16" s="6"/>
      <c r="BP16" s="6"/>
      <c r="BQ16" s="40" t="str">
        <f>IF(COUNTIF(Table25[[#This Row],[T-Test links
V1
'[s']]:[T-Test links
V2
'[s']]],"&gt;0")&gt;0,
     MIN(Table25[[#This Row],[T-Test links
V1
'[s']]:[T-Test links
V2
'[s']]]),
     "")</f>
        <v/>
      </c>
      <c r="BR16" s="40" t="str">
        <f>IF(COUNTIF(Table25[[#This Row],[T-Test rechts 
V1
'[s']]:[T-Test rechts
V2
'[s']]],"&gt;0")&gt;0,
     MIN(Table25[[#This Row],[T-Test rechts 
V1
'[s']]:[T-Test rechts
V2
'[s']]]),
     "")</f>
        <v/>
      </c>
      <c r="BS1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6" s="57" t="str">
        <f t="shared" si="6"/>
        <v/>
      </c>
      <c r="BU16" s="38" t="str">
        <f>IF(AND(COUNTIF(BT16,"&gt;0")&gt;0,D16="m",J16="U13"),
     IF(BT16&gt;Normwerte!$H$13,1,0),
IF(AND(COUNTIF(BT16,"&gt;0")&gt;0,D16="m",J16="U14"),
     IF(BT16&gt;Normwerte!$H$12,1,0),
IF(AND(COUNTIF(BT16,"&gt;0")&gt;0,D16="m",J16="U15"),
     IF(BT16&gt;Normwerte!$H$11,1,0),
IF(AND(COUNTIF(BT16,"&gt;0")&gt;0,D16="m",J16="U16"),
     IF(BT16&gt;Normwerte!$H$10,1,0),
IF(AND(COUNTIF(BT16,"&gt;0")&gt;0,D16="m",J16="U17"),
     IF(BT16&gt;Normwerte!$H$9,1,0),
IF(AND(COUNTIF(BT16,"&gt;0")&gt;0,D16="m",J16="U18"),
     IF(BT16&gt;Normwerte!$H$8,1,0),
IF(AND(COUNTIF(BT16,"&gt;0")&gt;0,D16="w",J16="U13"),
     IF(BT16&gt;Normwerte!$H$7,1,0),
IF(AND(COUNTIF(BT16,"&gt;0")&gt;0,D16="w",J16="U14"),
     IF(BT16&gt;Normwerte!$H$6,1,0),
IF(AND(COUNTIF(BT16,"&gt;0")&gt;0,D16="w",J16="U15"),
     IF(BT16&gt;Normwerte!$H$5,1,0),
IF(AND(COUNTIF(BT16,"&gt;0")&gt;0,D16="w",J16="U16"),
     IF(BT16&gt;Normwerte!$H$4,1,0),
IF(AND(COUNTIF(BT16,"&gt;0")&gt;0,D16="w",J16="U17"),
     IF(BT16&gt;Normwerte!$H$3,1,0),
IF(AND(COUNTIF(BT16,"&gt;0")&gt;0,D16="w",J16="U18"),
     IF(BT16&gt;Normwerte!$H$2,1,0),"")
)))))))))))</f>
        <v/>
      </c>
    </row>
    <row r="17" spans="2:73" x14ac:dyDescent="0.45">
      <c r="B17" s="103"/>
      <c r="C17" s="103"/>
      <c r="D17" s="43"/>
      <c r="E17" s="93"/>
      <c r="F17" s="53"/>
      <c r="G17" s="5"/>
      <c r="H17" s="95"/>
      <c r="I17" s="12" t="str">
        <f>IF(ISBLANK(Table25[[#This Row],[Geb.Datum
'[TT.MM.JJJJ']]]),"",
     YEAR(Table25[[#This Row],[Geb.Datum
'[TT.MM.JJJJ']]]))</f>
        <v/>
      </c>
      <c r="J17" s="30" t="str">
        <f>_xlfn.XLOOKUP(Table25[[#This Row],[Geburtsjahr]],Altersklasse!$B$2:$B$7,Altersklasse!$A$2:$A$7,"",0)</f>
        <v/>
      </c>
      <c r="K17" s="42" t="str">
        <f t="shared" ref="K17:K48" si="9">IF(H17&gt;0,(G17-H17)/365.25,"")</f>
        <v/>
      </c>
      <c r="L17" s="50" t="str">
        <f>IF(OR(ISBLANK(AF17),NOT(ISNUMBER(AF17))),"",IF(AND(AF17&gt;0,D17="m",J17="U13"),
    IF(AF17&gt;Normwerte!$J$13,2,IF(AF17&gt;Normwerte!$I$13,1,0)),
IF(AND(AF17&gt;0,D17="m",J17="U14"),
     IF(AF17&gt;Normwerte!$J$12,2,IF(AF17&gt;Normwerte!$I$12,1,0)),
IF(AND(AF17&gt;0,D17="m",J17="U15"),
     IF(AF17&gt;Normwerte!$J$11,2,IF(AF17&gt;Normwerte!$I$11,1,0)),
IF(AND(AF17&gt;0,D17="m",J17="U16"),
     IF(AF17&gt;Normwerte!$J$10,2,IF(AF17&gt;Normwerte!$I$10,1,0)),
IF(AND(AF17&gt;0,D17="m",J17="U17"),
     IF(AF17&gt;Normwerte!$J$9,2,IF(AF17&gt;Normwerte!$I$9,1,0)),
IF(AND(AF17&gt;0,D17="m",J17="U18"),
     IF(AF17&gt;Normwerte!$J$8,2,IF(AF17&gt;Normwerte!$I$8,1,0)),
IF(AND(AF17&gt;0,D17="w",J17="U13"),
     IF(AF17&gt;Normwerte!$J$7,2,IF(AF17&gt;Normwerte!$I$7,1,0)),
IF(AND(AF17&gt;0,D17="w",J17="U14"),
     IF(AF17&gt;Normwerte!$J$6,2,IF(AF17&gt;Normwerte!$I$6,1,0)),
IF(AND(AF17&gt;0,D17="w",J17="U15"),
     IF(AF17&gt;Normwerte!$J$5,2,IF(AF17&gt;Normwerte!$I$5,1,0)),
IF(AND(AF17&gt;0,D17="w",J17="U16"),
     IF(AF17&gt;Normwerte!$J$4,2,IF(AF17&gt;Normwerte!$I$4,1,0)),
IF(AND(AF17&gt;0,D17="w",J17="U17"),
     IF(AF17&gt;Normwerte!$J$3,2,IF(AF17&gt;Normwerte!$I$3,1,0)),
IF(AND(AF17&gt;0,D17="w",J17="U18"),
     IF(AF17&gt;Normwerte!$J$2,2,IF(AF17&gt;Normwerte!$I$2,1,0)),"")
))))))))))))</f>
        <v/>
      </c>
      <c r="M17" s="64" t="str">
        <f>IF(AND(Table25[[#This Row],[Position '[L/AA/MB/S/D']]]="L",L17&lt;2),1,Table25[[#This Row],[Landeskader
Punkte
Anthro Berechnung]])</f>
        <v/>
      </c>
      <c r="N17" s="65" t="str">
        <f>IFERROR(IF((Table25[[#This Row],[Z-Score CMJ]]+Table25[[#This Row],[Z Score Spike]])&gt;0, (Table25[[#This Row],[Z-Score CMJ]]+Table25[[#This Row],[Z Score Spike]])/2, ""), "")</f>
        <v/>
      </c>
      <c r="O17" s="63" t="str">
        <f>IF(AND(COUNTIF(N17,"&gt;0")&gt;0,D17="m",J17="U13"),
    IF(N17&gt;Normwerte!$C$13,1,0),
IF(AND(COUNTIF(N17,"&gt;0")&gt;0,D17="m",J17="U14"),
     IF(N17&gt;Normwerte!$C$12,1,0),
IF(AND(COUNTIF(N17,"&gt;0")&gt;0,D17="m",J17="U15"),
     IF(N17&gt;Normwerte!$C$11,1,0),
IF(AND(COUNTIF(N17,"&gt;0")&gt;0,D17="m",J17="U16"),
     IF(N17&gt;Normwerte!$C$10,1,0),
IF(AND(COUNTIF(N17,"&gt;0")&gt;0,D17="m",J17="U17"),
     IF(N17&gt;Normwerte!$C$9,1,0),
IF(AND(COUNTIF(N17,"&gt;0")&gt;0,D17="m",J17="U18"),
     IF(N17&gt;Normwerte!$C$8,1,0),
IF(AND(COUNTIF(N17,"&gt;0")&gt;0,D17="w",J17="U13"),
     IF(N17&gt;Normwerte!$C$7,1,0),
IF(AND(COUNTIF(N17,"&gt;0")&gt;0,D17="w",J17="U14"),
     IF(N17&gt;Normwerte!$C$6,1,0),
IF(AND(COUNTIF(N17,"&gt;0")&gt;0,D17="w",J17="U15"),
     IF(N17&gt;Normwerte!$C$5,1,0),
IF(AND(COUNTIF(N17,"&gt;0")&gt;0,D17="w",J17="U16"),
     IF(N17&gt;Normwerte!$C$4,1,0),
IF(AND(COUNTIF(N17,"&gt;0")&gt;0,D17="w",J17="U17"),
     IF(N17&gt;Normwerte!$C$3,1,0),
IF(AND(COUNTIF(N17,"&gt;0")&gt;0,D17="w",J17="U18"),
     IF(N17&gt;Normwerte!$C$2,1,0),"")
)))))))))))</f>
        <v/>
      </c>
      <c r="P1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7" s="63" t="str">
        <f>IF(AND(COUNTIF(P17,"&gt;0")&gt;0,D17="m",J17="U13"),
    IF(P17&gt;Normwerte!$F$13,1,0),
IF(AND(COUNTIF(P17,"&gt;0")&gt;0,D17="m",J17="U14"),
     IF(P17&gt;Normwerte!$F$12,1,0),
IF(AND(COUNTIF(P17,"&gt;0")&gt;0,D17="m",J17="U15"),
     IF(P17&gt;Normwerte!$F$11,1,0),
IF(AND(COUNTIF(P17,"&gt;0")&gt;0,D17="m",J17="U16"),
     IF(P17&gt;Normwerte!$F$10,1,0),
IF(AND(COUNTIF(P17,"&gt;0")&gt;0,D17="m",J17="U17"),
     IF(P17&gt;Normwerte!$F$9,1,0),
IF(AND(COUNTIF(P17,"&gt;0")&gt;0,D17="m",J17="U18"),
     IF(P17&gt;Normwerte!$F$8,1,0),
IF(AND(COUNTIF(P17,"&gt;0")&gt;0,D17="w",J17="U13"),
     IF(P17&gt;Normwerte!$F$7,1,0),
IF(AND(COUNTIF(P17,"&gt;0")&gt;0,D17="w",J17="U14"),
     IF(P17&gt;Normwerte!$F$6,1,0),
IF(AND(COUNTIF(P17,"&gt;0")&gt;0,D17="w",J17="U15"),
     IF(P17&gt;Normwerte!$F$5,1,0),
IF(AND(COUNTIF(P17,"&gt;0")&gt;0,D17="w",J17="U16"),
     IF(P17&gt;Normwerte!$F$4,1,0),
IF(AND(COUNTIF(P17,"&gt;0")&gt;0,D17="w",J17="U17"),
     IF(P17&gt;Normwerte!$F$3,1,0),
IF(AND(COUNTIF(P17,"&gt;0")&gt;0,D17="w",J17="U18"),
     IF(P17&gt;Normwerte!$F$2,1,0),"")
)))))))))))</f>
        <v/>
      </c>
      <c r="R17" s="66" t="str">
        <f>Table25[[#This Row],[Punkte
T-Test]]</f>
        <v/>
      </c>
      <c r="S17" s="73" t="str">
        <f>IF(SUMIF(Table25[[#This Row],[Landeskader
Punkte
Anthro]:[Landeskader
Punkte
T-Test]],"&gt;0")=0,
    "",
    SUM(M17,O17,Q17,R17))</f>
        <v/>
      </c>
      <c r="T17" s="101"/>
      <c r="U17" s="101"/>
      <c r="V17" s="26"/>
      <c r="W17" s="26"/>
      <c r="X17" s="26"/>
      <c r="Y17" s="24"/>
      <c r="Z17" s="24"/>
      <c r="AA17" s="24"/>
      <c r="AB17" s="26"/>
      <c r="AC17" s="26"/>
      <c r="AD1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7" s="55" t="str">
        <f t="shared" si="7"/>
        <v/>
      </c>
      <c r="AF17" s="75" t="str">
        <f t="shared" si="1"/>
        <v/>
      </c>
      <c r="AG17" s="74"/>
      <c r="AH17" s="52"/>
      <c r="AI17" s="24"/>
      <c r="AJ17" s="36" t="str">
        <f>IF(COUNTIF(Table25[[#This Row],[Jump &amp; Reach 
(CMJ) V1]:[Jump &amp; Reach 
(CMJ) V3]],"&gt;0")&gt;0,
     MAX(Table25[[#This Row],[Jump &amp; Reach 
(CMJ) V1]:[Jump &amp; Reach 
(CMJ) V3]]),
     "")</f>
        <v/>
      </c>
      <c r="AK17" s="37" t="str">
        <f>IF(COUNTIF(Table25[[#This Row],[Jump &amp; Reach 
(CMJ) max.]],"&gt;0")&gt;0,
     Table25[[#This Row],[Jump &amp; Reach 
(CMJ) max.]]-Table25[[#This Row],[Reichhöhe
einarmig '[cm']]],
     "")</f>
        <v/>
      </c>
      <c r="AL17" s="57" t="str">
        <f t="shared" si="2"/>
        <v/>
      </c>
      <c r="AM17" s="38" t="str">
        <f>IF(AND(COUNTIF(AL17,"&gt;0")&gt;0,D17="m",J17="U13"),
    IF(AL17&gt;Normwerte!$C$13,1,0),
IF(AND(COUNTIF(AL17,"&gt;0")&gt;0,D17="m",J17="U14"),
     IF(AL17&gt;Normwerte!$C$12,1,0),
IF(AND(COUNTIF(AL17,"&gt;0")&gt;0,D17="m",J17="U15"),
     IF(AL17&gt;Normwerte!$C$11,1,0),
IF(AND(COUNTIF(AL17,"&gt;0")&gt;0,D17="m",J17="U16"),
     IF(AL17&gt;Normwerte!$C$10,1,0),
IF(AND(COUNTIF(AL17,"&gt;0")&gt;0,D17="m",J17="U17"),
     IF(AL17&gt;Normwerte!$C$9,1,0),
IF(AND(COUNTIF(AL17,"&gt;0")&gt;0,D17="m",J17="U18"),
     IF(AL17&gt;Normwerte!$C$8,1,0),
IF(AND(COUNTIF(AL17,"&gt;0")&gt;0,D17="w",J17="U13"),
     IF(AL17&gt;Normwerte!$C$7,1,0),
IF(AND(COUNTIF(AL17,"&gt;0")&gt;0,D17="w",J17="U14"),
     IF(AL17&gt;Normwerte!$C$6,1,0),
IF(AND(COUNTIF(AL17,"&gt;0")&gt;0,D17="w",J17="U15"),
     IF(AL17&gt;Normwerte!$C$5,1,0),
IF(AND(COUNTIF(AL17,"&gt;0")&gt;0,D17="w",J17="U16"),
     IF(AL17&gt;Normwerte!$C$4,1,0),
IF(AND(COUNTIF(AL17,"&gt;0")&gt;0,D17="w",J17="U17"),
     IF(AL17&gt;Normwerte!$C$3,1,0),
IF(AND(COUNTIF(AL17,"&gt;0")&gt;0,D17="w",J17="U18"),
     IF(AL17&gt;Normwerte!$C$2,1,0),"")
)))))))))))</f>
        <v/>
      </c>
      <c r="AN17" s="6"/>
      <c r="AO17" s="6"/>
      <c r="AP17" s="6"/>
      <c r="AQ1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7" s="38" t="str">
        <f>IF(COUNTIF(Table25[[#This Row],[Jump &amp; Reach 
(Spike) max.]],"&gt;0")&gt;0,
     Table25[[#This Row],[Jump &amp; Reach 
(Spike) max.]]-Table25[[#This Row],[Reichhöhe
einarmig '[cm']]],
     "")</f>
        <v/>
      </c>
      <c r="AS17" s="57" t="str">
        <f t="shared" si="3"/>
        <v/>
      </c>
      <c r="AT17" s="38" t="str">
        <f>IF(AND(COUNTIF(AS17,"&gt;0")&gt;0,D17="m",J17="U13"),
    IF(AS17&gt;Normwerte!$D$13,1,0),
IF(AND(COUNTIF(AS17,"&gt;0")&gt;0,D17="m",J17="U14"),
     IF(AS17&gt;Normwerte!$D$12,1,0),
IF(AND(COUNTIF(AS17,"&gt;0")&gt;0,D17="m",J17="U15"),
     IF(AS17&gt;Normwerte!$D$11,1,0),
IF(AND(COUNTIF(AS17,"&gt;0")&gt;0,D17="m",J17="U16"),
     IF(AS17&gt;Normwerte!$D$10,1,0),
IF(AND(COUNTIF(AS17,"&gt;0")&gt;0,D17="m",J17="U17"),
     IF(AS17&gt;Normwerte!$D$9,1,0),
IF(AND(COUNTIF(AS17,"&gt;0")&gt;0,D17="m",J17="U18"),
     IF(AS17&gt;Normwerte!$D$8,1,0),
IF(AND(COUNTIF(AS17,"&gt;0")&gt;0,D17="w",J17="U13"),
     IF(AS17&gt;Normwerte!$D$7,1,0),
IF(AND(COUNTIF(AS17,"&gt;0")&gt;0,D17="w",J17="U14"),
     IF(AS17&gt;Normwerte!$D$6,1,0),
IF(AND(COUNTIF(AS17,"&gt;0")&gt;0,D17="w",J17="U15"),
     IF(AS17&gt;Normwerte!$D$5,1,0),
IF(AND(COUNTIF(AS17,"&gt;0")&gt;0,D17="w",J17="U16"),
     IF(AS17&gt;Normwerte!$D$4,1,0),
IF(AND(COUNTIF(AS17,"&gt;0")&gt;0,D17="w",J17="U17"),
     IF(AS17&gt;Normwerte!$D$3,1,0),
IF(AND(COUNTIF(AS17,"&gt;0")&gt;0,D17="w",J17="U18"),
     IF(AS17&gt;Normwerte!$D$2,1,0),"")
)))))))))))</f>
        <v/>
      </c>
      <c r="AU17" s="6"/>
      <c r="AV17" s="6"/>
      <c r="AW17" s="6"/>
      <c r="AX1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7" s="57" t="str">
        <f t="shared" si="4"/>
        <v/>
      </c>
      <c r="AZ17" s="38" t="str">
        <f>IF(AND(COUNTIF(AY17,"&gt;0")&gt;0,D17="m",J17="U13"),
    IF(AY17&gt;Normwerte!$E$13,1,0),
IF(AND(COUNTIF(AY17,"&gt;0")&gt;0,D17="m",J17="U14"),
     IF(AY17&gt;Normwerte!$E$12,1,0),
IF(AND(COUNTIF(AY17,"&gt;0")&gt;0,D17="m",J17="U15"),
     IF(AY17&gt;Normwerte!$E$11,1,0),
IF(AND(COUNTIF(AY17,"&gt;0")&gt;0,D17="m",J17="U16"),
     IF(AY17&gt;Normwerte!$E$10,1,0),
IF(AND(COUNTIF(AY17,"&gt;0")&gt;0,D17="m",J17="U17"),
     IF(AY17&gt;Normwerte!$E$9,1,0),
IF(AND(COUNTIF(AY17,"&gt;0")&gt;0,D17="m",J17="U18"),
     IF(AY17&gt;Normwerte!$E$8,1,0),
IF(AND(COUNTIF(AY17,"&gt;0")&gt;0,D17="w",J17="U13"),
     IF(AY17&gt;Normwerte!$E$7,1,0),
IF(AND(COUNTIF(AY17,"&gt;0")&gt;0,D17="w",J17="U14"),
     IF(AY17&gt;Normwerte!$E$6,1,0),
IF(AND(COUNTIF(AY17,"&gt;0")&gt;0,D17="w",J17="U15"),
     IF(AY17&gt;Normwerte!$E$5,1,0),
IF(AND(COUNTIF(AY17,"&gt;0")&gt;0,D17="w",J17="U16"),
     IF(AY17&gt;Normwerte!$E$4,1,0),
IF(AND(COUNTIF(AY17,"&gt;0")&gt;0,D17="w",J17="U17"),
     IF(AY17&gt;Normwerte!$E$3,1,0),
IF(AND(COUNTIF(AY17,"&gt;0")&gt;0,D17="w",J17="U18"),
     IF(AY17&gt;Normwerte!$E$2,1,0),"")
)))))))))))</f>
        <v/>
      </c>
      <c r="BA17" s="6"/>
      <c r="BB17" s="6"/>
      <c r="BC17" s="6"/>
      <c r="BD1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7" s="56" t="str">
        <f t="shared" si="8"/>
        <v/>
      </c>
      <c r="BF17" s="38" t="str">
        <f>IF(AND(COUNTIF(BE17,"&gt;0")&gt;0,D17="m",J17="U13"),
    IF(BE17&gt;Normwerte!$F$13,1,0),
IF(AND(COUNTIF(BE17,"&gt;0")&gt;0,D17="m",J17="U14"),
     IF(BE17&gt;Normwerte!$F$12,1,0),
IF(AND(COUNTIF(BE17,"&gt;0")&gt;0,D17="m",J17="U15"),
     IF(BE17&gt;Normwerte!$F$11,1,0),
IF(AND(COUNTIF(BE17,"&gt;0")&gt;0,D17="m",J17="U16"),
     IF(BE17&gt;Normwerte!$F$10,1,0),
IF(AND(COUNTIF(BE17,"&gt;0")&gt;0,D17="m",J17="U17"),
     IF(BE17&gt;Normwerte!$F$9,1,0),
IF(AND(COUNTIF(BE17,"&gt;0")&gt;0,D17="m",J17="U18"),
     IF(BE17&gt;Normwerte!$F$8,1,0),
IF(AND(COUNTIF(BE17,"&gt;0")&gt;0,D17="w",J17="U13"),
     IF(BE17&gt;Normwerte!$F$7,1,0),
IF(AND(COUNTIF(BE17,"&gt;0")&gt;0,D17="w",J17="U14"),
     IF(BE17&gt;Normwerte!$F$6,1,0),
IF(AND(COUNTIF(BE17,"&gt;0")&gt;0,D17="w",J17="U15"),
     IF(BE17&gt;Normwerte!$F$5,1,0),
IF(AND(COUNTIF(BE17,"&gt;0")&gt;0,D17="w",J17="U16"),
     IF(BE17&gt;Normwerte!$F$4,1,0),
IF(AND(COUNTIF(BE17,"&gt;0")&gt;0,D17="w",J17="U17"),
     IF(BE17&gt;Normwerte!$F$3,1,0),
IF(AND(COUNTIF(BE17,"&gt;0")&gt;0,D17="w",J17="U18"),
     IF(BE17&gt;Normwerte!$F$2,1,0),"")
)))))))))))</f>
        <v/>
      </c>
      <c r="BG17" s="6"/>
      <c r="BH17" s="6"/>
      <c r="BI17" s="6"/>
      <c r="BJ17" s="40" t="str">
        <f>IF(COUNTIF(Table25[[#This Row],[Schlagballwurf V1
'[km/h']]:[Schlagballwurf V3
'[km/h']]],"&gt;0")&gt;0,
     MAX(Table25[[#This Row],[Schlagballwurf V1
'[km/h']]:[Schlagballwurf V3
'[km/h']]]),
     "")</f>
        <v/>
      </c>
      <c r="BK17" s="57" t="str">
        <f t="shared" si="5"/>
        <v/>
      </c>
      <c r="BL17" s="38" t="str">
        <f>IF(AND(COUNTIF(BK17,"&gt;0")&gt;0,D17="m",J17="U13"),
     IF(BK17&gt;Normwerte!$G$13,1,0),
IF(AND(COUNTIF(BK17,"&gt;0")&gt;0,D17="m",J17="U14"),
     IF(BK17&gt;Normwerte!$G$12,1,0),
IF(AND(COUNTIF(BK17,"&gt;0")&gt;0,D17="m",J17="U15"),
     IF(BK17&gt;Normwerte!$G$11,1,0),
IF(AND(COUNTIF(BK17,"&gt;0")&gt;0,D17="m",J17="U16"),
     IF(BK17&gt;Normwerte!$G$10,1,0),
IF(AND(COUNTIF(BK17,"&gt;0")&gt;0,D17="m",J17="U17"),
     IF(BK17&gt;Normwerte!$G$9,1,0),
IF(AND(COUNTIF(BK17,"&gt;0")&gt;0,D17="m",J17="U18"),
     IF(BK17&gt;Normwerte!$G$8,1,0),
IF(AND(COUNTIF(BK17,"&gt;0")&gt;0,D17="w",J17="U13"),
     IF(BK17&gt;Normwerte!$G$7,1,0),
IF(AND(COUNTIF(BK17,"&gt;0")&gt;0,D17="w",J17="U14"),
     IF(BK17&gt;Normwerte!$G$6,1,0),
IF(AND(COUNTIF(BK17,"&gt;0")&gt;0,D17="w",J17="U15"),
     IF(BK17&gt;Normwerte!$G$5,1,0),
IF(AND(COUNTIF(BK17,"&gt;0")&gt;0,D17="w",J17="U16"),
     IF(BK17&gt;Normwerte!$G$4,1,0),
IF(AND(COUNTIF(BK17,"&gt;0")&gt;0,D17="w",J17="U17"),
     IF(BK17&gt;Normwerte!$G$3,1,0),
IF(AND(COUNTIF(BK17,"&gt;0")&gt;0,D17="w",J17="U18"),
     IF(BK17&gt;Normwerte!$G$2,1,0),"")
)))))))))))</f>
        <v/>
      </c>
      <c r="BM17" s="6"/>
      <c r="BN17" s="6"/>
      <c r="BO17" s="6"/>
      <c r="BP17" s="6"/>
      <c r="BQ17" s="40" t="str">
        <f>IF(COUNTIF(Table25[[#This Row],[T-Test links
V1
'[s']]:[T-Test links
V2
'[s']]],"&gt;0")&gt;0,
     MIN(Table25[[#This Row],[T-Test links
V1
'[s']]:[T-Test links
V2
'[s']]]),
     "")</f>
        <v/>
      </c>
      <c r="BR17" s="40" t="str">
        <f>IF(COUNTIF(Table25[[#This Row],[T-Test rechts 
V1
'[s']]:[T-Test rechts
V2
'[s']]],"&gt;0")&gt;0,
     MIN(Table25[[#This Row],[T-Test rechts 
V1
'[s']]:[T-Test rechts
V2
'[s']]]),
     "")</f>
        <v/>
      </c>
      <c r="BS1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7" s="57" t="str">
        <f t="shared" si="6"/>
        <v/>
      </c>
      <c r="BU17" s="38" t="str">
        <f>IF(AND(COUNTIF(BT17,"&gt;0")&gt;0,D17="m",J17="U13"),
     IF(BT17&gt;Normwerte!$H$13,1,0),
IF(AND(COUNTIF(BT17,"&gt;0")&gt;0,D17="m",J17="U14"),
     IF(BT17&gt;Normwerte!$H$12,1,0),
IF(AND(COUNTIF(BT17,"&gt;0")&gt;0,D17="m",J17="U15"),
     IF(BT17&gt;Normwerte!$H$11,1,0),
IF(AND(COUNTIF(BT17,"&gt;0")&gt;0,D17="m",J17="U16"),
     IF(BT17&gt;Normwerte!$H$10,1,0),
IF(AND(COUNTIF(BT17,"&gt;0")&gt;0,D17="m",J17="U17"),
     IF(BT17&gt;Normwerte!$H$9,1,0),
IF(AND(COUNTIF(BT17,"&gt;0")&gt;0,D17="m",J17="U18"),
     IF(BT17&gt;Normwerte!$H$8,1,0),
IF(AND(COUNTIF(BT17,"&gt;0")&gt;0,D17="w",J17="U13"),
     IF(BT17&gt;Normwerte!$H$7,1,0),
IF(AND(COUNTIF(BT17,"&gt;0")&gt;0,D17="w",J17="U14"),
     IF(BT17&gt;Normwerte!$H$6,1,0),
IF(AND(COUNTIF(BT17,"&gt;0")&gt;0,D17="w",J17="U15"),
     IF(BT17&gt;Normwerte!$H$5,1,0),
IF(AND(COUNTIF(BT17,"&gt;0")&gt;0,D17="w",J17="U16"),
     IF(BT17&gt;Normwerte!$H$4,1,0),
IF(AND(COUNTIF(BT17,"&gt;0")&gt;0,D17="w",J17="U17"),
     IF(BT17&gt;Normwerte!$H$3,1,0),
IF(AND(COUNTIF(BT17,"&gt;0")&gt;0,D17="w",J17="U18"),
     IF(BT17&gt;Normwerte!$H$2,1,0),"")
)))))))))))</f>
        <v/>
      </c>
    </row>
    <row r="18" spans="2:73" x14ac:dyDescent="0.45">
      <c r="B18" s="103"/>
      <c r="C18" s="103"/>
      <c r="D18" s="43"/>
      <c r="E18" s="93"/>
      <c r="F18" s="53"/>
      <c r="G18" s="5"/>
      <c r="H18" s="95"/>
      <c r="I18" s="12" t="str">
        <f>IF(ISBLANK(Table25[[#This Row],[Geb.Datum
'[TT.MM.JJJJ']]]),"",
     YEAR(Table25[[#This Row],[Geb.Datum
'[TT.MM.JJJJ']]]))</f>
        <v/>
      </c>
      <c r="J18" s="30" t="str">
        <f>_xlfn.XLOOKUP(Table25[[#This Row],[Geburtsjahr]],Altersklasse!$B$2:$B$7,Altersklasse!$A$2:$A$7,"",0)</f>
        <v/>
      </c>
      <c r="K18" s="42" t="str">
        <f t="shared" si="9"/>
        <v/>
      </c>
      <c r="L18" s="50" t="str">
        <f>IF(OR(ISBLANK(AF18),NOT(ISNUMBER(AF18))),"",IF(AND(AF18&gt;0,D18="m",J18="U13"),
    IF(AF18&gt;Normwerte!$J$13,2,IF(AF18&gt;Normwerte!$I$13,1,0)),
IF(AND(AF18&gt;0,D18="m",J18="U14"),
     IF(AF18&gt;Normwerte!$J$12,2,IF(AF18&gt;Normwerte!$I$12,1,0)),
IF(AND(AF18&gt;0,D18="m",J18="U15"),
     IF(AF18&gt;Normwerte!$J$11,2,IF(AF18&gt;Normwerte!$I$11,1,0)),
IF(AND(AF18&gt;0,D18="m",J18="U16"),
     IF(AF18&gt;Normwerte!$J$10,2,IF(AF18&gt;Normwerte!$I$10,1,0)),
IF(AND(AF18&gt;0,D18="m",J18="U17"),
     IF(AF18&gt;Normwerte!$J$9,2,IF(AF18&gt;Normwerte!$I$9,1,0)),
IF(AND(AF18&gt;0,D18="m",J18="U18"),
     IF(AF18&gt;Normwerte!$J$8,2,IF(AF18&gt;Normwerte!$I$8,1,0)),
IF(AND(AF18&gt;0,D18="w",J18="U13"),
     IF(AF18&gt;Normwerte!$J$7,2,IF(AF18&gt;Normwerte!$I$7,1,0)),
IF(AND(AF18&gt;0,D18="w",J18="U14"),
     IF(AF18&gt;Normwerte!$J$6,2,IF(AF18&gt;Normwerte!$I$6,1,0)),
IF(AND(AF18&gt;0,D18="w",J18="U15"),
     IF(AF18&gt;Normwerte!$J$5,2,IF(AF18&gt;Normwerte!$I$5,1,0)),
IF(AND(AF18&gt;0,D18="w",J18="U16"),
     IF(AF18&gt;Normwerte!$J$4,2,IF(AF18&gt;Normwerte!$I$4,1,0)),
IF(AND(AF18&gt;0,D18="w",J18="U17"),
     IF(AF18&gt;Normwerte!$J$3,2,IF(AF18&gt;Normwerte!$I$3,1,0)),
IF(AND(AF18&gt;0,D18="w",J18="U18"),
     IF(AF18&gt;Normwerte!$J$2,2,IF(AF18&gt;Normwerte!$I$2,1,0)),"")
))))))))))))</f>
        <v/>
      </c>
      <c r="M18" s="64" t="str">
        <f>IF(AND(Table25[[#This Row],[Position '[L/AA/MB/S/D']]]="L",L18&lt;2),1,Table25[[#This Row],[Landeskader
Punkte
Anthro Berechnung]])</f>
        <v/>
      </c>
      <c r="N18" s="65" t="str">
        <f>IFERROR(IF((Table25[[#This Row],[Z-Score CMJ]]+Table25[[#This Row],[Z Score Spike]])&gt;0, (Table25[[#This Row],[Z-Score CMJ]]+Table25[[#This Row],[Z Score Spike]])/2, ""), "")</f>
        <v/>
      </c>
      <c r="O18" s="63" t="str">
        <f>IF(AND(COUNTIF(N18,"&gt;0")&gt;0,D18="m",J18="U13"),
    IF(N18&gt;Normwerte!$C$13,1,0),
IF(AND(COUNTIF(N18,"&gt;0")&gt;0,D18="m",J18="U14"),
     IF(N18&gt;Normwerte!$C$12,1,0),
IF(AND(COUNTIF(N18,"&gt;0")&gt;0,D18="m",J18="U15"),
     IF(N18&gt;Normwerte!$C$11,1,0),
IF(AND(COUNTIF(N18,"&gt;0")&gt;0,D18="m",J18="U16"),
     IF(N18&gt;Normwerte!$C$10,1,0),
IF(AND(COUNTIF(N18,"&gt;0")&gt;0,D18="m",J18="U17"),
     IF(N18&gt;Normwerte!$C$9,1,0),
IF(AND(COUNTIF(N18,"&gt;0")&gt;0,D18="m",J18="U18"),
     IF(N18&gt;Normwerte!$C$8,1,0),
IF(AND(COUNTIF(N18,"&gt;0")&gt;0,D18="w",J18="U13"),
     IF(N18&gt;Normwerte!$C$7,1,0),
IF(AND(COUNTIF(N18,"&gt;0")&gt;0,D18="w",J18="U14"),
     IF(N18&gt;Normwerte!$C$6,1,0),
IF(AND(COUNTIF(N18,"&gt;0")&gt;0,D18="w",J18="U15"),
     IF(N18&gt;Normwerte!$C$5,1,0),
IF(AND(COUNTIF(N18,"&gt;0")&gt;0,D18="w",J18="U16"),
     IF(N18&gt;Normwerte!$C$4,1,0),
IF(AND(COUNTIF(N18,"&gt;0")&gt;0,D18="w",J18="U17"),
     IF(N18&gt;Normwerte!$C$3,1,0),
IF(AND(COUNTIF(N18,"&gt;0")&gt;0,D18="w",J18="U18"),
     IF(N18&gt;Normwerte!$C$2,1,0),"")
)))))))))))</f>
        <v/>
      </c>
      <c r="P1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8" s="63" t="str">
        <f>IF(AND(COUNTIF(P18,"&gt;0")&gt;0,D18="m",J18="U13"),
    IF(P18&gt;Normwerte!$F$13,1,0),
IF(AND(COUNTIF(P18,"&gt;0")&gt;0,D18="m",J18="U14"),
     IF(P18&gt;Normwerte!$F$12,1,0),
IF(AND(COUNTIF(P18,"&gt;0")&gt;0,D18="m",J18="U15"),
     IF(P18&gt;Normwerte!$F$11,1,0),
IF(AND(COUNTIF(P18,"&gt;0")&gt;0,D18="m",J18="U16"),
     IF(P18&gt;Normwerte!$F$10,1,0),
IF(AND(COUNTIF(P18,"&gt;0")&gt;0,D18="m",J18="U17"),
     IF(P18&gt;Normwerte!$F$9,1,0),
IF(AND(COUNTIF(P18,"&gt;0")&gt;0,D18="m",J18="U18"),
     IF(P18&gt;Normwerte!$F$8,1,0),
IF(AND(COUNTIF(P18,"&gt;0")&gt;0,D18="w",J18="U13"),
     IF(P18&gt;Normwerte!$F$7,1,0),
IF(AND(COUNTIF(P18,"&gt;0")&gt;0,D18="w",J18="U14"),
     IF(P18&gt;Normwerte!$F$6,1,0),
IF(AND(COUNTIF(P18,"&gt;0")&gt;0,D18="w",J18="U15"),
     IF(P18&gt;Normwerte!$F$5,1,0),
IF(AND(COUNTIF(P18,"&gt;0")&gt;0,D18="w",J18="U16"),
     IF(P18&gt;Normwerte!$F$4,1,0),
IF(AND(COUNTIF(P18,"&gt;0")&gt;0,D18="w",J18="U17"),
     IF(P18&gt;Normwerte!$F$3,1,0),
IF(AND(COUNTIF(P18,"&gt;0")&gt;0,D18="w",J18="U18"),
     IF(P18&gt;Normwerte!$F$2,1,0),"")
)))))))))))</f>
        <v/>
      </c>
      <c r="R18" s="66" t="str">
        <f>Table25[[#This Row],[Punkte
T-Test]]</f>
        <v/>
      </c>
      <c r="S18" s="73" t="str">
        <f>IF(SUMIF(Table25[[#This Row],[Landeskader
Punkte
Anthro]:[Landeskader
Punkte
T-Test]],"&gt;0")=0,
    "",
    SUM(M18,O18,Q18,R18))</f>
        <v/>
      </c>
      <c r="T18" s="101"/>
      <c r="U18" s="101"/>
      <c r="V18" s="26"/>
      <c r="W18" s="26"/>
      <c r="X18" s="26"/>
      <c r="Y18" s="24"/>
      <c r="Z18" s="24"/>
      <c r="AA18" s="24"/>
      <c r="AB18" s="26"/>
      <c r="AC18" s="26"/>
      <c r="AD1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8" s="55" t="str">
        <f t="shared" si="7"/>
        <v/>
      </c>
      <c r="AF18" s="75" t="str">
        <f t="shared" si="1"/>
        <v/>
      </c>
      <c r="AG18" s="74"/>
      <c r="AH18" s="52"/>
      <c r="AI18" s="24"/>
      <c r="AJ18" s="36" t="str">
        <f>IF(COUNTIF(Table25[[#This Row],[Jump &amp; Reach 
(CMJ) V1]:[Jump &amp; Reach 
(CMJ) V3]],"&gt;0")&gt;0,
     MAX(Table25[[#This Row],[Jump &amp; Reach 
(CMJ) V1]:[Jump &amp; Reach 
(CMJ) V3]]),
     "")</f>
        <v/>
      </c>
      <c r="AK18" s="37" t="str">
        <f>IF(COUNTIF(Table25[[#This Row],[Jump &amp; Reach 
(CMJ) max.]],"&gt;0")&gt;0,
     Table25[[#This Row],[Jump &amp; Reach 
(CMJ) max.]]-Table25[[#This Row],[Reichhöhe
einarmig '[cm']]],
     "")</f>
        <v/>
      </c>
      <c r="AL18" s="57" t="str">
        <f t="shared" si="2"/>
        <v/>
      </c>
      <c r="AM18" s="38" t="str">
        <f>IF(AND(COUNTIF(AL18,"&gt;0")&gt;0,D18="m",J18="U13"),
    IF(AL18&gt;Normwerte!$C$13,1,0),
IF(AND(COUNTIF(AL18,"&gt;0")&gt;0,D18="m",J18="U14"),
     IF(AL18&gt;Normwerte!$C$12,1,0),
IF(AND(COUNTIF(AL18,"&gt;0")&gt;0,D18="m",J18="U15"),
     IF(AL18&gt;Normwerte!$C$11,1,0),
IF(AND(COUNTIF(AL18,"&gt;0")&gt;0,D18="m",J18="U16"),
     IF(AL18&gt;Normwerte!$C$10,1,0),
IF(AND(COUNTIF(AL18,"&gt;0")&gt;0,D18="m",J18="U17"),
     IF(AL18&gt;Normwerte!$C$9,1,0),
IF(AND(COUNTIF(AL18,"&gt;0")&gt;0,D18="m",J18="U18"),
     IF(AL18&gt;Normwerte!$C$8,1,0),
IF(AND(COUNTIF(AL18,"&gt;0")&gt;0,D18="w",J18="U13"),
     IF(AL18&gt;Normwerte!$C$7,1,0),
IF(AND(COUNTIF(AL18,"&gt;0")&gt;0,D18="w",J18="U14"),
     IF(AL18&gt;Normwerte!$C$6,1,0),
IF(AND(COUNTIF(AL18,"&gt;0")&gt;0,D18="w",J18="U15"),
     IF(AL18&gt;Normwerte!$C$5,1,0),
IF(AND(COUNTIF(AL18,"&gt;0")&gt;0,D18="w",J18="U16"),
     IF(AL18&gt;Normwerte!$C$4,1,0),
IF(AND(COUNTIF(AL18,"&gt;0")&gt;0,D18="w",J18="U17"),
     IF(AL18&gt;Normwerte!$C$3,1,0),
IF(AND(COUNTIF(AL18,"&gt;0")&gt;0,D18="w",J18="U18"),
     IF(AL18&gt;Normwerte!$C$2,1,0),"")
)))))))))))</f>
        <v/>
      </c>
      <c r="AN18" s="6"/>
      <c r="AO18" s="6"/>
      <c r="AP18" s="6"/>
      <c r="AQ1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8" s="38" t="str">
        <f>IF(COUNTIF(Table25[[#This Row],[Jump &amp; Reach 
(Spike) max.]],"&gt;0")&gt;0,
     Table25[[#This Row],[Jump &amp; Reach 
(Spike) max.]]-Table25[[#This Row],[Reichhöhe
einarmig '[cm']]],
     "")</f>
        <v/>
      </c>
      <c r="AS18" s="57" t="str">
        <f t="shared" si="3"/>
        <v/>
      </c>
      <c r="AT18" s="38" t="str">
        <f>IF(AND(COUNTIF(AS18,"&gt;0")&gt;0,D18="m",J18="U13"),
    IF(AS18&gt;Normwerte!$D$13,1,0),
IF(AND(COUNTIF(AS18,"&gt;0")&gt;0,D18="m",J18="U14"),
     IF(AS18&gt;Normwerte!$D$12,1,0),
IF(AND(COUNTIF(AS18,"&gt;0")&gt;0,D18="m",J18="U15"),
     IF(AS18&gt;Normwerte!$D$11,1,0),
IF(AND(COUNTIF(AS18,"&gt;0")&gt;0,D18="m",J18="U16"),
     IF(AS18&gt;Normwerte!$D$10,1,0),
IF(AND(COUNTIF(AS18,"&gt;0")&gt;0,D18="m",J18="U17"),
     IF(AS18&gt;Normwerte!$D$9,1,0),
IF(AND(COUNTIF(AS18,"&gt;0")&gt;0,D18="m",J18="U18"),
     IF(AS18&gt;Normwerte!$D$8,1,0),
IF(AND(COUNTIF(AS18,"&gt;0")&gt;0,D18="w",J18="U13"),
     IF(AS18&gt;Normwerte!$D$7,1,0),
IF(AND(COUNTIF(AS18,"&gt;0")&gt;0,D18="w",J18="U14"),
     IF(AS18&gt;Normwerte!$D$6,1,0),
IF(AND(COUNTIF(AS18,"&gt;0")&gt;0,D18="w",J18="U15"),
     IF(AS18&gt;Normwerte!$D$5,1,0),
IF(AND(COUNTIF(AS18,"&gt;0")&gt;0,D18="w",J18="U16"),
     IF(AS18&gt;Normwerte!$D$4,1,0),
IF(AND(COUNTIF(AS18,"&gt;0")&gt;0,D18="w",J18="U17"),
     IF(AS18&gt;Normwerte!$D$3,1,0),
IF(AND(COUNTIF(AS18,"&gt;0")&gt;0,D18="w",J18="U18"),
     IF(AS18&gt;Normwerte!$D$2,1,0),"")
)))))))))))</f>
        <v/>
      </c>
      <c r="AU18" s="6"/>
      <c r="AV18" s="6"/>
      <c r="AW18" s="6"/>
      <c r="AX1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8" s="57" t="str">
        <f t="shared" si="4"/>
        <v/>
      </c>
      <c r="AZ18" s="38" t="str">
        <f>IF(AND(COUNTIF(AY18,"&gt;0")&gt;0,D18="m",J18="U13"),
    IF(AY18&gt;Normwerte!$E$13,1,0),
IF(AND(COUNTIF(AY18,"&gt;0")&gt;0,D18="m",J18="U14"),
     IF(AY18&gt;Normwerte!$E$12,1,0),
IF(AND(COUNTIF(AY18,"&gt;0")&gt;0,D18="m",J18="U15"),
     IF(AY18&gt;Normwerte!$E$11,1,0),
IF(AND(COUNTIF(AY18,"&gt;0")&gt;0,D18="m",J18="U16"),
     IF(AY18&gt;Normwerte!$E$10,1,0),
IF(AND(COUNTIF(AY18,"&gt;0")&gt;0,D18="m",J18="U17"),
     IF(AY18&gt;Normwerte!$E$9,1,0),
IF(AND(COUNTIF(AY18,"&gt;0")&gt;0,D18="m",J18="U18"),
     IF(AY18&gt;Normwerte!$E$8,1,0),
IF(AND(COUNTIF(AY18,"&gt;0")&gt;0,D18="w",J18="U13"),
     IF(AY18&gt;Normwerte!$E$7,1,0),
IF(AND(COUNTIF(AY18,"&gt;0")&gt;0,D18="w",J18="U14"),
     IF(AY18&gt;Normwerte!$E$6,1,0),
IF(AND(COUNTIF(AY18,"&gt;0")&gt;0,D18="w",J18="U15"),
     IF(AY18&gt;Normwerte!$E$5,1,0),
IF(AND(COUNTIF(AY18,"&gt;0")&gt;0,D18="w",J18="U16"),
     IF(AY18&gt;Normwerte!$E$4,1,0),
IF(AND(COUNTIF(AY18,"&gt;0")&gt;0,D18="w",J18="U17"),
     IF(AY18&gt;Normwerte!$E$3,1,0),
IF(AND(COUNTIF(AY18,"&gt;0")&gt;0,D18="w",J18="U18"),
     IF(AY18&gt;Normwerte!$E$2,1,0),"")
)))))))))))</f>
        <v/>
      </c>
      <c r="BA18" s="6"/>
      <c r="BB18" s="6"/>
      <c r="BC18" s="6"/>
      <c r="BD1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8" s="56" t="str">
        <f t="shared" si="8"/>
        <v/>
      </c>
      <c r="BF18" s="38" t="str">
        <f>IF(AND(COUNTIF(BE18,"&gt;0")&gt;0,D18="m",J18="U13"),
    IF(BE18&gt;Normwerte!$F$13,1,0),
IF(AND(COUNTIF(BE18,"&gt;0")&gt;0,D18="m",J18="U14"),
     IF(BE18&gt;Normwerte!$F$12,1,0),
IF(AND(COUNTIF(BE18,"&gt;0")&gt;0,D18="m",J18="U15"),
     IF(BE18&gt;Normwerte!$F$11,1,0),
IF(AND(COUNTIF(BE18,"&gt;0")&gt;0,D18="m",J18="U16"),
     IF(BE18&gt;Normwerte!$F$10,1,0),
IF(AND(COUNTIF(BE18,"&gt;0")&gt;0,D18="m",J18="U17"),
     IF(BE18&gt;Normwerte!$F$9,1,0),
IF(AND(COUNTIF(BE18,"&gt;0")&gt;0,D18="m",J18="U18"),
     IF(BE18&gt;Normwerte!$F$8,1,0),
IF(AND(COUNTIF(BE18,"&gt;0")&gt;0,D18="w",J18="U13"),
     IF(BE18&gt;Normwerte!$F$7,1,0),
IF(AND(COUNTIF(BE18,"&gt;0")&gt;0,D18="w",J18="U14"),
     IF(BE18&gt;Normwerte!$F$6,1,0),
IF(AND(COUNTIF(BE18,"&gt;0")&gt;0,D18="w",J18="U15"),
     IF(BE18&gt;Normwerte!$F$5,1,0),
IF(AND(COUNTIF(BE18,"&gt;0")&gt;0,D18="w",J18="U16"),
     IF(BE18&gt;Normwerte!$F$4,1,0),
IF(AND(COUNTIF(BE18,"&gt;0")&gt;0,D18="w",J18="U17"),
     IF(BE18&gt;Normwerte!$F$3,1,0),
IF(AND(COUNTIF(BE18,"&gt;0")&gt;0,D18="w",J18="U18"),
     IF(BE18&gt;Normwerte!$F$2,1,0),"")
)))))))))))</f>
        <v/>
      </c>
      <c r="BG18" s="6"/>
      <c r="BH18" s="6"/>
      <c r="BI18" s="6"/>
      <c r="BJ18" s="40" t="str">
        <f>IF(COUNTIF(Table25[[#This Row],[Schlagballwurf V1
'[km/h']]:[Schlagballwurf V3
'[km/h']]],"&gt;0")&gt;0,
     MAX(Table25[[#This Row],[Schlagballwurf V1
'[km/h']]:[Schlagballwurf V3
'[km/h']]]),
     "")</f>
        <v/>
      </c>
      <c r="BK18" s="57" t="str">
        <f t="shared" si="5"/>
        <v/>
      </c>
      <c r="BL18" s="38" t="str">
        <f>IF(AND(COUNTIF(BK18,"&gt;0")&gt;0,D18="m",J18="U13"),
     IF(BK18&gt;Normwerte!$G$13,1,0),
IF(AND(COUNTIF(BK18,"&gt;0")&gt;0,D18="m",J18="U14"),
     IF(BK18&gt;Normwerte!$G$12,1,0),
IF(AND(COUNTIF(BK18,"&gt;0")&gt;0,D18="m",J18="U15"),
     IF(BK18&gt;Normwerte!$G$11,1,0),
IF(AND(COUNTIF(BK18,"&gt;0")&gt;0,D18="m",J18="U16"),
     IF(BK18&gt;Normwerte!$G$10,1,0),
IF(AND(COUNTIF(BK18,"&gt;0")&gt;0,D18="m",J18="U17"),
     IF(BK18&gt;Normwerte!$G$9,1,0),
IF(AND(COUNTIF(BK18,"&gt;0")&gt;0,D18="m",J18="U18"),
     IF(BK18&gt;Normwerte!$G$8,1,0),
IF(AND(COUNTIF(BK18,"&gt;0")&gt;0,D18="w",J18="U13"),
     IF(BK18&gt;Normwerte!$G$7,1,0),
IF(AND(COUNTIF(BK18,"&gt;0")&gt;0,D18="w",J18="U14"),
     IF(BK18&gt;Normwerte!$G$6,1,0),
IF(AND(COUNTIF(BK18,"&gt;0")&gt;0,D18="w",J18="U15"),
     IF(BK18&gt;Normwerte!$G$5,1,0),
IF(AND(COUNTIF(BK18,"&gt;0")&gt;0,D18="w",J18="U16"),
     IF(BK18&gt;Normwerte!$G$4,1,0),
IF(AND(COUNTIF(BK18,"&gt;0")&gt;0,D18="w",J18="U17"),
     IF(BK18&gt;Normwerte!$G$3,1,0),
IF(AND(COUNTIF(BK18,"&gt;0")&gt;0,D18="w",J18="U18"),
     IF(BK18&gt;Normwerte!$G$2,1,0),"")
)))))))))))</f>
        <v/>
      </c>
      <c r="BM18" s="6"/>
      <c r="BN18" s="6"/>
      <c r="BO18" s="6"/>
      <c r="BP18" s="6"/>
      <c r="BQ18" s="40" t="str">
        <f>IF(COUNTIF(Table25[[#This Row],[T-Test links
V1
'[s']]:[T-Test links
V2
'[s']]],"&gt;0")&gt;0,
     MIN(Table25[[#This Row],[T-Test links
V1
'[s']]:[T-Test links
V2
'[s']]]),
     "")</f>
        <v/>
      </c>
      <c r="BR18" s="40" t="str">
        <f>IF(COUNTIF(Table25[[#This Row],[T-Test rechts 
V1
'[s']]:[T-Test rechts
V2
'[s']]],"&gt;0")&gt;0,
     MIN(Table25[[#This Row],[T-Test rechts 
V1
'[s']]:[T-Test rechts
V2
'[s']]]),
     "")</f>
        <v/>
      </c>
      <c r="BS1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8" s="57" t="str">
        <f t="shared" si="6"/>
        <v/>
      </c>
      <c r="BU18" s="38" t="str">
        <f>IF(AND(COUNTIF(BT18,"&gt;0")&gt;0,D18="m",J18="U13"),
     IF(BT18&gt;Normwerte!$H$13,1,0),
IF(AND(COUNTIF(BT18,"&gt;0")&gt;0,D18="m",J18="U14"),
     IF(BT18&gt;Normwerte!$H$12,1,0),
IF(AND(COUNTIF(BT18,"&gt;0")&gt;0,D18="m",J18="U15"),
     IF(BT18&gt;Normwerte!$H$11,1,0),
IF(AND(COUNTIF(BT18,"&gt;0")&gt;0,D18="m",J18="U16"),
     IF(BT18&gt;Normwerte!$H$10,1,0),
IF(AND(COUNTIF(BT18,"&gt;0")&gt;0,D18="m",J18="U17"),
     IF(BT18&gt;Normwerte!$H$9,1,0),
IF(AND(COUNTIF(BT18,"&gt;0")&gt;0,D18="m",J18="U18"),
     IF(BT18&gt;Normwerte!$H$8,1,0),
IF(AND(COUNTIF(BT18,"&gt;0")&gt;0,D18="w",J18="U13"),
     IF(BT18&gt;Normwerte!$H$7,1,0),
IF(AND(COUNTIF(BT18,"&gt;0")&gt;0,D18="w",J18="U14"),
     IF(BT18&gt;Normwerte!$H$6,1,0),
IF(AND(COUNTIF(BT18,"&gt;0")&gt;0,D18="w",J18="U15"),
     IF(BT18&gt;Normwerte!$H$5,1,0),
IF(AND(COUNTIF(BT18,"&gt;0")&gt;0,D18="w",J18="U16"),
     IF(BT18&gt;Normwerte!$H$4,1,0),
IF(AND(COUNTIF(BT18,"&gt;0")&gt;0,D18="w",J18="U17"),
     IF(BT18&gt;Normwerte!$H$3,1,0),
IF(AND(COUNTIF(BT18,"&gt;0")&gt;0,D18="w",J18="U18"),
     IF(BT18&gt;Normwerte!$H$2,1,0),"")
)))))))))))</f>
        <v/>
      </c>
    </row>
    <row r="19" spans="2:73" x14ac:dyDescent="0.45">
      <c r="B19" s="103"/>
      <c r="C19" s="103"/>
      <c r="D19" s="43"/>
      <c r="E19" s="93"/>
      <c r="F19" s="53"/>
      <c r="G19" s="5"/>
      <c r="H19" s="95"/>
      <c r="I19" s="12" t="str">
        <f>IF(ISBLANK(Table25[[#This Row],[Geb.Datum
'[TT.MM.JJJJ']]]),"",
     YEAR(Table25[[#This Row],[Geb.Datum
'[TT.MM.JJJJ']]]))</f>
        <v/>
      </c>
      <c r="J19" s="30" t="str">
        <f>_xlfn.XLOOKUP(Table25[[#This Row],[Geburtsjahr]],Altersklasse!$B$2:$B$7,Altersklasse!$A$2:$A$7,"",0)</f>
        <v/>
      </c>
      <c r="K19" s="42" t="str">
        <f t="shared" si="9"/>
        <v/>
      </c>
      <c r="L19" s="50" t="str">
        <f>IF(OR(ISBLANK(AF19),NOT(ISNUMBER(AF19))),"",IF(AND(AF19&gt;0,D19="m",J19="U13"),
    IF(AF19&gt;Normwerte!$J$13,2,IF(AF19&gt;Normwerte!$I$13,1,0)),
IF(AND(AF19&gt;0,D19="m",J19="U14"),
     IF(AF19&gt;Normwerte!$J$12,2,IF(AF19&gt;Normwerte!$I$12,1,0)),
IF(AND(AF19&gt;0,D19="m",J19="U15"),
     IF(AF19&gt;Normwerte!$J$11,2,IF(AF19&gt;Normwerte!$I$11,1,0)),
IF(AND(AF19&gt;0,D19="m",J19="U16"),
     IF(AF19&gt;Normwerte!$J$10,2,IF(AF19&gt;Normwerte!$I$10,1,0)),
IF(AND(AF19&gt;0,D19="m",J19="U17"),
     IF(AF19&gt;Normwerte!$J$9,2,IF(AF19&gt;Normwerte!$I$9,1,0)),
IF(AND(AF19&gt;0,D19="m",J19="U18"),
     IF(AF19&gt;Normwerte!$J$8,2,IF(AF19&gt;Normwerte!$I$8,1,0)),
IF(AND(AF19&gt;0,D19="w",J19="U13"),
     IF(AF19&gt;Normwerte!$J$7,2,IF(AF19&gt;Normwerte!$I$7,1,0)),
IF(AND(AF19&gt;0,D19="w",J19="U14"),
     IF(AF19&gt;Normwerte!$J$6,2,IF(AF19&gt;Normwerte!$I$6,1,0)),
IF(AND(AF19&gt;0,D19="w",J19="U15"),
     IF(AF19&gt;Normwerte!$J$5,2,IF(AF19&gt;Normwerte!$I$5,1,0)),
IF(AND(AF19&gt;0,D19="w",J19="U16"),
     IF(AF19&gt;Normwerte!$J$4,2,IF(AF19&gt;Normwerte!$I$4,1,0)),
IF(AND(AF19&gt;0,D19="w",J19="U17"),
     IF(AF19&gt;Normwerte!$J$3,2,IF(AF19&gt;Normwerte!$I$3,1,0)),
IF(AND(AF19&gt;0,D19="w",J19="U18"),
     IF(AF19&gt;Normwerte!$J$2,2,IF(AF19&gt;Normwerte!$I$2,1,0)),"")
))))))))))))</f>
        <v/>
      </c>
      <c r="M19" s="64" t="str">
        <f>IF(AND(Table25[[#This Row],[Position '[L/AA/MB/S/D']]]="L",L19&lt;2),1,Table25[[#This Row],[Landeskader
Punkte
Anthro Berechnung]])</f>
        <v/>
      </c>
      <c r="N19" s="65" t="str">
        <f>IFERROR(IF((Table25[[#This Row],[Z-Score CMJ]]+Table25[[#This Row],[Z Score Spike]])&gt;0, (Table25[[#This Row],[Z-Score CMJ]]+Table25[[#This Row],[Z Score Spike]])/2, ""), "")</f>
        <v/>
      </c>
      <c r="O19" s="63" t="str">
        <f>IF(AND(COUNTIF(N19,"&gt;0")&gt;0,D19="m",J19="U13"),
    IF(N19&gt;Normwerte!$C$13,1,0),
IF(AND(COUNTIF(N19,"&gt;0")&gt;0,D19="m",J19="U14"),
     IF(N19&gt;Normwerte!$C$12,1,0),
IF(AND(COUNTIF(N19,"&gt;0")&gt;0,D19="m",J19="U15"),
     IF(N19&gt;Normwerte!$C$11,1,0),
IF(AND(COUNTIF(N19,"&gt;0")&gt;0,D19="m",J19="U16"),
     IF(N19&gt;Normwerte!$C$10,1,0),
IF(AND(COUNTIF(N19,"&gt;0")&gt;0,D19="m",J19="U17"),
     IF(N19&gt;Normwerte!$C$9,1,0),
IF(AND(COUNTIF(N19,"&gt;0")&gt;0,D19="m",J19="U18"),
     IF(N19&gt;Normwerte!$C$8,1,0),
IF(AND(COUNTIF(N19,"&gt;0")&gt;0,D19="w",J19="U13"),
     IF(N19&gt;Normwerte!$C$7,1,0),
IF(AND(COUNTIF(N19,"&gt;0")&gt;0,D19="w",J19="U14"),
     IF(N19&gt;Normwerte!$C$6,1,0),
IF(AND(COUNTIF(N19,"&gt;0")&gt;0,D19="w",J19="U15"),
     IF(N19&gt;Normwerte!$C$5,1,0),
IF(AND(COUNTIF(N19,"&gt;0")&gt;0,D19="w",J19="U16"),
     IF(N19&gt;Normwerte!$C$4,1,0),
IF(AND(COUNTIF(N19,"&gt;0")&gt;0,D19="w",J19="U17"),
     IF(N19&gt;Normwerte!$C$3,1,0),
IF(AND(COUNTIF(N19,"&gt;0")&gt;0,D19="w",J19="U18"),
     IF(N19&gt;Normwerte!$C$2,1,0),"")
)))))))))))</f>
        <v/>
      </c>
      <c r="P1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9" s="63" t="str">
        <f>IF(AND(COUNTIF(P19,"&gt;0")&gt;0,D19="m",J19="U13"),
    IF(P19&gt;Normwerte!$F$13,1,0),
IF(AND(COUNTIF(P19,"&gt;0")&gt;0,D19="m",J19="U14"),
     IF(P19&gt;Normwerte!$F$12,1,0),
IF(AND(COUNTIF(P19,"&gt;0")&gt;0,D19="m",J19="U15"),
     IF(P19&gt;Normwerte!$F$11,1,0),
IF(AND(COUNTIF(P19,"&gt;0")&gt;0,D19="m",J19="U16"),
     IF(P19&gt;Normwerte!$F$10,1,0),
IF(AND(COUNTIF(P19,"&gt;0")&gt;0,D19="m",J19="U17"),
     IF(P19&gt;Normwerte!$F$9,1,0),
IF(AND(COUNTIF(P19,"&gt;0")&gt;0,D19="m",J19="U18"),
     IF(P19&gt;Normwerte!$F$8,1,0),
IF(AND(COUNTIF(P19,"&gt;0")&gt;0,D19="w",J19="U13"),
     IF(P19&gt;Normwerte!$F$7,1,0),
IF(AND(COUNTIF(P19,"&gt;0")&gt;0,D19="w",J19="U14"),
     IF(P19&gt;Normwerte!$F$6,1,0),
IF(AND(COUNTIF(P19,"&gt;0")&gt;0,D19="w",J19="U15"),
     IF(P19&gt;Normwerte!$F$5,1,0),
IF(AND(COUNTIF(P19,"&gt;0")&gt;0,D19="w",J19="U16"),
     IF(P19&gt;Normwerte!$F$4,1,0),
IF(AND(COUNTIF(P19,"&gt;0")&gt;0,D19="w",J19="U17"),
     IF(P19&gt;Normwerte!$F$3,1,0),
IF(AND(COUNTIF(P19,"&gt;0")&gt;0,D19="w",J19="U18"),
     IF(P19&gt;Normwerte!$F$2,1,0),"")
)))))))))))</f>
        <v/>
      </c>
      <c r="R19" s="66" t="str">
        <f>Table25[[#This Row],[Punkte
T-Test]]</f>
        <v/>
      </c>
      <c r="S19" s="73" t="str">
        <f>IF(SUMIF(Table25[[#This Row],[Landeskader
Punkte
Anthro]:[Landeskader
Punkte
T-Test]],"&gt;0")=0,
    "",
    SUM(M19,O19,Q19,R19))</f>
        <v/>
      </c>
      <c r="T19" s="101"/>
      <c r="U19" s="101"/>
      <c r="V19" s="26"/>
      <c r="W19" s="26"/>
      <c r="X19" s="26"/>
      <c r="Y19" s="24"/>
      <c r="Z19" s="24"/>
      <c r="AA19" s="24"/>
      <c r="AB19" s="26"/>
      <c r="AC19" s="26"/>
      <c r="AD1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9" s="55" t="str">
        <f t="shared" si="7"/>
        <v/>
      </c>
      <c r="AF19" s="75" t="str">
        <f t="shared" si="1"/>
        <v/>
      </c>
      <c r="AG19" s="74"/>
      <c r="AH19" s="52"/>
      <c r="AI19" s="24"/>
      <c r="AJ19" s="36" t="str">
        <f>IF(COUNTIF(Table25[[#This Row],[Jump &amp; Reach 
(CMJ) V1]:[Jump &amp; Reach 
(CMJ) V3]],"&gt;0")&gt;0,
     MAX(Table25[[#This Row],[Jump &amp; Reach 
(CMJ) V1]:[Jump &amp; Reach 
(CMJ) V3]]),
     "")</f>
        <v/>
      </c>
      <c r="AK19" s="37" t="str">
        <f>IF(COUNTIF(Table25[[#This Row],[Jump &amp; Reach 
(CMJ) max.]],"&gt;0")&gt;0,
     Table25[[#This Row],[Jump &amp; Reach 
(CMJ) max.]]-Table25[[#This Row],[Reichhöhe
einarmig '[cm']]],
     "")</f>
        <v/>
      </c>
      <c r="AL19" s="57" t="str">
        <f t="shared" si="2"/>
        <v/>
      </c>
      <c r="AM19" s="38" t="str">
        <f>IF(AND(COUNTIF(AL19,"&gt;0")&gt;0,D19="m",J19="U13"),
    IF(AL19&gt;Normwerte!$C$13,1,0),
IF(AND(COUNTIF(AL19,"&gt;0")&gt;0,D19="m",J19="U14"),
     IF(AL19&gt;Normwerte!$C$12,1,0),
IF(AND(COUNTIF(AL19,"&gt;0")&gt;0,D19="m",J19="U15"),
     IF(AL19&gt;Normwerte!$C$11,1,0),
IF(AND(COUNTIF(AL19,"&gt;0")&gt;0,D19="m",J19="U16"),
     IF(AL19&gt;Normwerte!$C$10,1,0),
IF(AND(COUNTIF(AL19,"&gt;0")&gt;0,D19="m",J19="U17"),
     IF(AL19&gt;Normwerte!$C$9,1,0),
IF(AND(COUNTIF(AL19,"&gt;0")&gt;0,D19="m",J19="U18"),
     IF(AL19&gt;Normwerte!$C$8,1,0),
IF(AND(COUNTIF(AL19,"&gt;0")&gt;0,D19="w",J19="U13"),
     IF(AL19&gt;Normwerte!$C$7,1,0),
IF(AND(COUNTIF(AL19,"&gt;0")&gt;0,D19="w",J19="U14"),
     IF(AL19&gt;Normwerte!$C$6,1,0),
IF(AND(COUNTIF(AL19,"&gt;0")&gt;0,D19="w",J19="U15"),
     IF(AL19&gt;Normwerte!$C$5,1,0),
IF(AND(COUNTIF(AL19,"&gt;0")&gt;0,D19="w",J19="U16"),
     IF(AL19&gt;Normwerte!$C$4,1,0),
IF(AND(COUNTIF(AL19,"&gt;0")&gt;0,D19="w",J19="U17"),
     IF(AL19&gt;Normwerte!$C$3,1,0),
IF(AND(COUNTIF(AL19,"&gt;0")&gt;0,D19="w",J19="U18"),
     IF(AL19&gt;Normwerte!$C$2,1,0),"")
)))))))))))</f>
        <v/>
      </c>
      <c r="AN19" s="6"/>
      <c r="AO19" s="6"/>
      <c r="AP19" s="6"/>
      <c r="AQ1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9" s="38" t="str">
        <f>IF(COUNTIF(Table25[[#This Row],[Jump &amp; Reach 
(Spike) max.]],"&gt;0")&gt;0,
     Table25[[#This Row],[Jump &amp; Reach 
(Spike) max.]]-Table25[[#This Row],[Reichhöhe
einarmig '[cm']]],
     "")</f>
        <v/>
      </c>
      <c r="AS19" s="57" t="str">
        <f t="shared" si="3"/>
        <v/>
      </c>
      <c r="AT19" s="38" t="str">
        <f>IF(AND(COUNTIF(AS19,"&gt;0")&gt;0,D19="m",J19="U13"),
    IF(AS19&gt;Normwerte!$D$13,1,0),
IF(AND(COUNTIF(AS19,"&gt;0")&gt;0,D19="m",J19="U14"),
     IF(AS19&gt;Normwerte!$D$12,1,0),
IF(AND(COUNTIF(AS19,"&gt;0")&gt;0,D19="m",J19="U15"),
     IF(AS19&gt;Normwerte!$D$11,1,0),
IF(AND(COUNTIF(AS19,"&gt;0")&gt;0,D19="m",J19="U16"),
     IF(AS19&gt;Normwerte!$D$10,1,0),
IF(AND(COUNTIF(AS19,"&gt;0")&gt;0,D19="m",J19="U17"),
     IF(AS19&gt;Normwerte!$D$9,1,0),
IF(AND(COUNTIF(AS19,"&gt;0")&gt;0,D19="m",J19="U18"),
     IF(AS19&gt;Normwerte!$D$8,1,0),
IF(AND(COUNTIF(AS19,"&gt;0")&gt;0,D19="w",J19="U13"),
     IF(AS19&gt;Normwerte!$D$7,1,0),
IF(AND(COUNTIF(AS19,"&gt;0")&gt;0,D19="w",J19="U14"),
     IF(AS19&gt;Normwerte!$D$6,1,0),
IF(AND(COUNTIF(AS19,"&gt;0")&gt;0,D19="w",J19="U15"),
     IF(AS19&gt;Normwerte!$D$5,1,0),
IF(AND(COUNTIF(AS19,"&gt;0")&gt;0,D19="w",J19="U16"),
     IF(AS19&gt;Normwerte!$D$4,1,0),
IF(AND(COUNTIF(AS19,"&gt;0")&gt;0,D19="w",J19="U17"),
     IF(AS19&gt;Normwerte!$D$3,1,0),
IF(AND(COUNTIF(AS19,"&gt;0")&gt;0,D19="w",J19="U18"),
     IF(AS19&gt;Normwerte!$D$2,1,0),"")
)))))))))))</f>
        <v/>
      </c>
      <c r="AU19" s="6"/>
      <c r="AV19" s="6"/>
      <c r="AW19" s="6"/>
      <c r="AX1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9" s="57" t="str">
        <f t="shared" si="4"/>
        <v/>
      </c>
      <c r="AZ19" s="38" t="str">
        <f>IF(AND(COUNTIF(AY19,"&gt;0")&gt;0,D19="m",J19="U13"),
    IF(AY19&gt;Normwerte!$E$13,1,0),
IF(AND(COUNTIF(AY19,"&gt;0")&gt;0,D19="m",J19="U14"),
     IF(AY19&gt;Normwerte!$E$12,1,0),
IF(AND(COUNTIF(AY19,"&gt;0")&gt;0,D19="m",J19="U15"),
     IF(AY19&gt;Normwerte!$E$11,1,0),
IF(AND(COUNTIF(AY19,"&gt;0")&gt;0,D19="m",J19="U16"),
     IF(AY19&gt;Normwerte!$E$10,1,0),
IF(AND(COUNTIF(AY19,"&gt;0")&gt;0,D19="m",J19="U17"),
     IF(AY19&gt;Normwerte!$E$9,1,0),
IF(AND(COUNTIF(AY19,"&gt;0")&gt;0,D19="m",J19="U18"),
     IF(AY19&gt;Normwerte!$E$8,1,0),
IF(AND(COUNTIF(AY19,"&gt;0")&gt;0,D19="w",J19="U13"),
     IF(AY19&gt;Normwerte!$E$7,1,0),
IF(AND(COUNTIF(AY19,"&gt;0")&gt;0,D19="w",J19="U14"),
     IF(AY19&gt;Normwerte!$E$6,1,0),
IF(AND(COUNTIF(AY19,"&gt;0")&gt;0,D19="w",J19="U15"),
     IF(AY19&gt;Normwerte!$E$5,1,0),
IF(AND(COUNTIF(AY19,"&gt;0")&gt;0,D19="w",J19="U16"),
     IF(AY19&gt;Normwerte!$E$4,1,0),
IF(AND(COUNTIF(AY19,"&gt;0")&gt;0,D19="w",J19="U17"),
     IF(AY19&gt;Normwerte!$E$3,1,0),
IF(AND(COUNTIF(AY19,"&gt;0")&gt;0,D19="w",J19="U18"),
     IF(AY19&gt;Normwerte!$E$2,1,0),"")
)))))))))))</f>
        <v/>
      </c>
      <c r="BA19" s="6"/>
      <c r="BB19" s="6"/>
      <c r="BC19" s="6"/>
      <c r="BD1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9" s="56" t="str">
        <f t="shared" si="8"/>
        <v/>
      </c>
      <c r="BF19" s="38" t="str">
        <f>IF(AND(COUNTIF(BE19,"&gt;0")&gt;0,D19="m",J19="U13"),
    IF(BE19&gt;Normwerte!$F$13,1,0),
IF(AND(COUNTIF(BE19,"&gt;0")&gt;0,D19="m",J19="U14"),
     IF(BE19&gt;Normwerte!$F$12,1,0),
IF(AND(COUNTIF(BE19,"&gt;0")&gt;0,D19="m",J19="U15"),
     IF(BE19&gt;Normwerte!$F$11,1,0),
IF(AND(COUNTIF(BE19,"&gt;0")&gt;0,D19="m",J19="U16"),
     IF(BE19&gt;Normwerte!$F$10,1,0),
IF(AND(COUNTIF(BE19,"&gt;0")&gt;0,D19="m",J19="U17"),
     IF(BE19&gt;Normwerte!$F$9,1,0),
IF(AND(COUNTIF(BE19,"&gt;0")&gt;0,D19="m",J19="U18"),
     IF(BE19&gt;Normwerte!$F$8,1,0),
IF(AND(COUNTIF(BE19,"&gt;0")&gt;0,D19="w",J19="U13"),
     IF(BE19&gt;Normwerte!$F$7,1,0),
IF(AND(COUNTIF(BE19,"&gt;0")&gt;0,D19="w",J19="U14"),
     IF(BE19&gt;Normwerte!$F$6,1,0),
IF(AND(COUNTIF(BE19,"&gt;0")&gt;0,D19="w",J19="U15"),
     IF(BE19&gt;Normwerte!$F$5,1,0),
IF(AND(COUNTIF(BE19,"&gt;0")&gt;0,D19="w",J19="U16"),
     IF(BE19&gt;Normwerte!$F$4,1,0),
IF(AND(COUNTIF(BE19,"&gt;0")&gt;0,D19="w",J19="U17"),
     IF(BE19&gt;Normwerte!$F$3,1,0),
IF(AND(COUNTIF(BE19,"&gt;0")&gt;0,D19="w",J19="U18"),
     IF(BE19&gt;Normwerte!$F$2,1,0),"")
)))))))))))</f>
        <v/>
      </c>
      <c r="BG19" s="6"/>
      <c r="BH19" s="6"/>
      <c r="BI19" s="6"/>
      <c r="BJ19" s="40" t="str">
        <f>IF(COUNTIF(Table25[[#This Row],[Schlagballwurf V1
'[km/h']]:[Schlagballwurf V3
'[km/h']]],"&gt;0")&gt;0,
     MAX(Table25[[#This Row],[Schlagballwurf V1
'[km/h']]:[Schlagballwurf V3
'[km/h']]]),
     "")</f>
        <v/>
      </c>
      <c r="BK19" s="57" t="str">
        <f t="shared" si="5"/>
        <v/>
      </c>
      <c r="BL19" s="38" t="str">
        <f>IF(AND(COUNTIF(BK19,"&gt;0")&gt;0,D19="m",J19="U13"),
     IF(BK19&gt;Normwerte!$G$13,1,0),
IF(AND(COUNTIF(BK19,"&gt;0")&gt;0,D19="m",J19="U14"),
     IF(BK19&gt;Normwerte!$G$12,1,0),
IF(AND(COUNTIF(BK19,"&gt;0")&gt;0,D19="m",J19="U15"),
     IF(BK19&gt;Normwerte!$G$11,1,0),
IF(AND(COUNTIF(BK19,"&gt;0")&gt;0,D19="m",J19="U16"),
     IF(BK19&gt;Normwerte!$G$10,1,0),
IF(AND(COUNTIF(BK19,"&gt;0")&gt;0,D19="m",J19="U17"),
     IF(BK19&gt;Normwerte!$G$9,1,0),
IF(AND(COUNTIF(BK19,"&gt;0")&gt;0,D19="m",J19="U18"),
     IF(BK19&gt;Normwerte!$G$8,1,0),
IF(AND(COUNTIF(BK19,"&gt;0")&gt;0,D19="w",J19="U13"),
     IF(BK19&gt;Normwerte!$G$7,1,0),
IF(AND(COUNTIF(BK19,"&gt;0")&gt;0,D19="w",J19="U14"),
     IF(BK19&gt;Normwerte!$G$6,1,0),
IF(AND(COUNTIF(BK19,"&gt;0")&gt;0,D19="w",J19="U15"),
     IF(BK19&gt;Normwerte!$G$5,1,0),
IF(AND(COUNTIF(BK19,"&gt;0")&gt;0,D19="w",J19="U16"),
     IF(BK19&gt;Normwerte!$G$4,1,0),
IF(AND(COUNTIF(BK19,"&gt;0")&gt;0,D19="w",J19="U17"),
     IF(BK19&gt;Normwerte!$G$3,1,0),
IF(AND(COUNTIF(BK19,"&gt;0")&gt;0,D19="w",J19="U18"),
     IF(BK19&gt;Normwerte!$G$2,1,0),"")
)))))))))))</f>
        <v/>
      </c>
      <c r="BM19" s="6"/>
      <c r="BN19" s="6"/>
      <c r="BO19" s="6"/>
      <c r="BP19" s="6"/>
      <c r="BQ19" s="40" t="str">
        <f>IF(COUNTIF(Table25[[#This Row],[T-Test links
V1
'[s']]:[T-Test links
V2
'[s']]],"&gt;0")&gt;0,
     MIN(Table25[[#This Row],[T-Test links
V1
'[s']]:[T-Test links
V2
'[s']]]),
     "")</f>
        <v/>
      </c>
      <c r="BR19" s="40" t="str">
        <f>IF(COUNTIF(Table25[[#This Row],[T-Test rechts 
V1
'[s']]:[T-Test rechts
V2
'[s']]],"&gt;0")&gt;0,
     MIN(Table25[[#This Row],[T-Test rechts 
V1
'[s']]:[T-Test rechts
V2
'[s']]]),
     "")</f>
        <v/>
      </c>
      <c r="BS1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9" s="57" t="str">
        <f t="shared" si="6"/>
        <v/>
      </c>
      <c r="BU19" s="38" t="str">
        <f>IF(AND(COUNTIF(BT19,"&gt;0")&gt;0,D19="m",J19="U13"),
     IF(BT19&gt;Normwerte!$H$13,1,0),
IF(AND(COUNTIF(BT19,"&gt;0")&gt;0,D19="m",J19="U14"),
     IF(BT19&gt;Normwerte!$H$12,1,0),
IF(AND(COUNTIF(BT19,"&gt;0")&gt;0,D19="m",J19="U15"),
     IF(BT19&gt;Normwerte!$H$11,1,0),
IF(AND(COUNTIF(BT19,"&gt;0")&gt;0,D19="m",J19="U16"),
     IF(BT19&gt;Normwerte!$H$10,1,0),
IF(AND(COUNTIF(BT19,"&gt;0")&gt;0,D19="m",J19="U17"),
     IF(BT19&gt;Normwerte!$H$9,1,0),
IF(AND(COUNTIF(BT19,"&gt;0")&gt;0,D19="m",J19="U18"),
     IF(BT19&gt;Normwerte!$H$8,1,0),
IF(AND(COUNTIF(BT19,"&gt;0")&gt;0,D19="w",J19="U13"),
     IF(BT19&gt;Normwerte!$H$7,1,0),
IF(AND(COUNTIF(BT19,"&gt;0")&gt;0,D19="w",J19="U14"),
     IF(BT19&gt;Normwerte!$H$6,1,0),
IF(AND(COUNTIF(BT19,"&gt;0")&gt;0,D19="w",J19="U15"),
     IF(BT19&gt;Normwerte!$H$5,1,0),
IF(AND(COUNTIF(BT19,"&gt;0")&gt;0,D19="w",J19="U16"),
     IF(BT19&gt;Normwerte!$H$4,1,0),
IF(AND(COUNTIF(BT19,"&gt;0")&gt;0,D19="w",J19="U17"),
     IF(BT19&gt;Normwerte!$H$3,1,0),
IF(AND(COUNTIF(BT19,"&gt;0")&gt;0,D19="w",J19="U18"),
     IF(BT19&gt;Normwerte!$H$2,1,0),"")
)))))))))))</f>
        <v/>
      </c>
    </row>
    <row r="20" spans="2:73" x14ac:dyDescent="0.45">
      <c r="B20" s="103"/>
      <c r="C20" s="103"/>
      <c r="D20" s="43"/>
      <c r="E20" s="93"/>
      <c r="F20" s="53"/>
      <c r="G20" s="5"/>
      <c r="H20" s="95"/>
      <c r="I20" s="12" t="str">
        <f>IF(ISBLANK(Table25[[#This Row],[Geb.Datum
'[TT.MM.JJJJ']]]),"",
     YEAR(Table25[[#This Row],[Geb.Datum
'[TT.MM.JJJJ']]]))</f>
        <v/>
      </c>
      <c r="J20" s="30" t="str">
        <f>_xlfn.XLOOKUP(Table25[[#This Row],[Geburtsjahr]],Altersklasse!$B$2:$B$7,Altersklasse!$A$2:$A$7,"",0)</f>
        <v/>
      </c>
      <c r="K20" s="42" t="str">
        <f t="shared" si="9"/>
        <v/>
      </c>
      <c r="L20" s="50" t="str">
        <f>IF(OR(ISBLANK(AF20),NOT(ISNUMBER(AF20))),"",IF(AND(AF20&gt;0,D20="m",J20="U13"),
    IF(AF20&gt;Normwerte!$J$13,2,IF(AF20&gt;Normwerte!$I$13,1,0)),
IF(AND(AF20&gt;0,D20="m",J20="U14"),
     IF(AF20&gt;Normwerte!$J$12,2,IF(AF20&gt;Normwerte!$I$12,1,0)),
IF(AND(AF20&gt;0,D20="m",J20="U15"),
     IF(AF20&gt;Normwerte!$J$11,2,IF(AF20&gt;Normwerte!$I$11,1,0)),
IF(AND(AF20&gt;0,D20="m",J20="U16"),
     IF(AF20&gt;Normwerte!$J$10,2,IF(AF20&gt;Normwerte!$I$10,1,0)),
IF(AND(AF20&gt;0,D20="m",J20="U17"),
     IF(AF20&gt;Normwerte!$J$9,2,IF(AF20&gt;Normwerte!$I$9,1,0)),
IF(AND(AF20&gt;0,D20="m",J20="U18"),
     IF(AF20&gt;Normwerte!$J$8,2,IF(AF20&gt;Normwerte!$I$8,1,0)),
IF(AND(AF20&gt;0,D20="w",J20="U13"),
     IF(AF20&gt;Normwerte!$J$7,2,IF(AF20&gt;Normwerte!$I$7,1,0)),
IF(AND(AF20&gt;0,D20="w",J20="U14"),
     IF(AF20&gt;Normwerte!$J$6,2,IF(AF20&gt;Normwerte!$I$6,1,0)),
IF(AND(AF20&gt;0,D20="w",J20="U15"),
     IF(AF20&gt;Normwerte!$J$5,2,IF(AF20&gt;Normwerte!$I$5,1,0)),
IF(AND(AF20&gt;0,D20="w",J20="U16"),
     IF(AF20&gt;Normwerte!$J$4,2,IF(AF20&gt;Normwerte!$I$4,1,0)),
IF(AND(AF20&gt;0,D20="w",J20="U17"),
     IF(AF20&gt;Normwerte!$J$3,2,IF(AF20&gt;Normwerte!$I$3,1,0)),
IF(AND(AF20&gt;0,D20="w",J20="U18"),
     IF(AF20&gt;Normwerte!$J$2,2,IF(AF20&gt;Normwerte!$I$2,1,0)),"")
))))))))))))</f>
        <v/>
      </c>
      <c r="M20" s="64" t="str">
        <f>IF(AND(Table25[[#This Row],[Position '[L/AA/MB/S/D']]]="L",L20&lt;2),1,Table25[[#This Row],[Landeskader
Punkte
Anthro Berechnung]])</f>
        <v/>
      </c>
      <c r="N20" s="65" t="str">
        <f>IFERROR(IF((Table25[[#This Row],[Z-Score CMJ]]+Table25[[#This Row],[Z Score Spike]])&gt;0, (Table25[[#This Row],[Z-Score CMJ]]+Table25[[#This Row],[Z Score Spike]])/2, ""), "")</f>
        <v/>
      </c>
      <c r="O20" s="63" t="str">
        <f>IF(AND(COUNTIF(N20,"&gt;0")&gt;0,D20="m",J20="U13"),
    IF(N20&gt;Normwerte!$C$13,1,0),
IF(AND(COUNTIF(N20,"&gt;0")&gt;0,D20="m",J20="U14"),
     IF(N20&gt;Normwerte!$C$12,1,0),
IF(AND(COUNTIF(N20,"&gt;0")&gt;0,D20="m",J20="U15"),
     IF(N20&gt;Normwerte!$C$11,1,0),
IF(AND(COUNTIF(N20,"&gt;0")&gt;0,D20="m",J20="U16"),
     IF(N20&gt;Normwerte!$C$10,1,0),
IF(AND(COUNTIF(N20,"&gt;0")&gt;0,D20="m",J20="U17"),
     IF(N20&gt;Normwerte!$C$9,1,0),
IF(AND(COUNTIF(N20,"&gt;0")&gt;0,D20="m",J20="U18"),
     IF(N20&gt;Normwerte!$C$8,1,0),
IF(AND(COUNTIF(N20,"&gt;0")&gt;0,D20="w",J20="U13"),
     IF(N20&gt;Normwerte!$C$7,1,0),
IF(AND(COUNTIF(N20,"&gt;0")&gt;0,D20="w",J20="U14"),
     IF(N20&gt;Normwerte!$C$6,1,0),
IF(AND(COUNTIF(N20,"&gt;0")&gt;0,D20="w",J20="U15"),
     IF(N20&gt;Normwerte!$C$5,1,0),
IF(AND(COUNTIF(N20,"&gt;0")&gt;0,D20="w",J20="U16"),
     IF(N20&gt;Normwerte!$C$4,1,0),
IF(AND(COUNTIF(N20,"&gt;0")&gt;0,D20="w",J20="U17"),
     IF(N20&gt;Normwerte!$C$3,1,0),
IF(AND(COUNTIF(N20,"&gt;0")&gt;0,D20="w",J20="U18"),
     IF(N20&gt;Normwerte!$C$2,1,0),"")
)))))))))))</f>
        <v/>
      </c>
      <c r="P2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0" s="63" t="str">
        <f>IF(AND(COUNTIF(P20,"&gt;0")&gt;0,D20="m",J20="U13"),
    IF(P20&gt;Normwerte!$F$13,1,0),
IF(AND(COUNTIF(P20,"&gt;0")&gt;0,D20="m",J20="U14"),
     IF(P20&gt;Normwerte!$F$12,1,0),
IF(AND(COUNTIF(P20,"&gt;0")&gt;0,D20="m",J20="U15"),
     IF(P20&gt;Normwerte!$F$11,1,0),
IF(AND(COUNTIF(P20,"&gt;0")&gt;0,D20="m",J20="U16"),
     IF(P20&gt;Normwerte!$F$10,1,0),
IF(AND(COUNTIF(P20,"&gt;0")&gt;0,D20="m",J20="U17"),
     IF(P20&gt;Normwerte!$F$9,1,0),
IF(AND(COUNTIF(P20,"&gt;0")&gt;0,D20="m",J20="U18"),
     IF(P20&gt;Normwerte!$F$8,1,0),
IF(AND(COUNTIF(P20,"&gt;0")&gt;0,D20="w",J20="U13"),
     IF(P20&gt;Normwerte!$F$7,1,0),
IF(AND(COUNTIF(P20,"&gt;0")&gt;0,D20="w",J20="U14"),
     IF(P20&gt;Normwerte!$F$6,1,0),
IF(AND(COUNTIF(P20,"&gt;0")&gt;0,D20="w",J20="U15"),
     IF(P20&gt;Normwerte!$F$5,1,0),
IF(AND(COUNTIF(P20,"&gt;0")&gt;0,D20="w",J20="U16"),
     IF(P20&gt;Normwerte!$F$4,1,0),
IF(AND(COUNTIF(P20,"&gt;0")&gt;0,D20="w",J20="U17"),
     IF(P20&gt;Normwerte!$F$3,1,0),
IF(AND(COUNTIF(P20,"&gt;0")&gt;0,D20="w",J20="U18"),
     IF(P20&gt;Normwerte!$F$2,1,0),"")
)))))))))))</f>
        <v/>
      </c>
      <c r="R20" s="66" t="str">
        <f>Table25[[#This Row],[Punkte
T-Test]]</f>
        <v/>
      </c>
      <c r="S20" s="73" t="str">
        <f>IF(SUMIF(Table25[[#This Row],[Landeskader
Punkte
Anthro]:[Landeskader
Punkte
T-Test]],"&gt;0")=0,
    "",
    SUM(M20,O20,Q20,R20))</f>
        <v/>
      </c>
      <c r="T20" s="101"/>
      <c r="U20" s="101"/>
      <c r="V20" s="26"/>
      <c r="W20" s="26"/>
      <c r="X20" s="26"/>
      <c r="Y20" s="24"/>
      <c r="Z20" s="24"/>
      <c r="AA20" s="24"/>
      <c r="AB20" s="26"/>
      <c r="AC20" s="26"/>
      <c r="AD2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0" s="55" t="str">
        <f t="shared" si="7"/>
        <v/>
      </c>
      <c r="AF20" s="75" t="str">
        <f t="shared" si="1"/>
        <v/>
      </c>
      <c r="AG20" s="74"/>
      <c r="AH20" s="52"/>
      <c r="AI20" s="24"/>
      <c r="AJ20" s="36" t="str">
        <f>IF(COUNTIF(Table25[[#This Row],[Jump &amp; Reach 
(CMJ) V1]:[Jump &amp; Reach 
(CMJ) V3]],"&gt;0")&gt;0,
     MAX(Table25[[#This Row],[Jump &amp; Reach 
(CMJ) V1]:[Jump &amp; Reach 
(CMJ) V3]]),
     "")</f>
        <v/>
      </c>
      <c r="AK20" s="37" t="str">
        <f>IF(COUNTIF(Table25[[#This Row],[Jump &amp; Reach 
(CMJ) max.]],"&gt;0")&gt;0,
     Table25[[#This Row],[Jump &amp; Reach 
(CMJ) max.]]-Table25[[#This Row],[Reichhöhe
einarmig '[cm']]],
     "")</f>
        <v/>
      </c>
      <c r="AL20" s="57" t="str">
        <f t="shared" si="2"/>
        <v/>
      </c>
      <c r="AM20" s="38" t="str">
        <f>IF(AND(COUNTIF(AL20,"&gt;0")&gt;0,D20="m",J20="U13"),
    IF(AL20&gt;Normwerte!$C$13,1,0),
IF(AND(COUNTIF(AL20,"&gt;0")&gt;0,D20="m",J20="U14"),
     IF(AL20&gt;Normwerte!$C$12,1,0),
IF(AND(COUNTIF(AL20,"&gt;0")&gt;0,D20="m",J20="U15"),
     IF(AL20&gt;Normwerte!$C$11,1,0),
IF(AND(COUNTIF(AL20,"&gt;0")&gt;0,D20="m",J20="U16"),
     IF(AL20&gt;Normwerte!$C$10,1,0),
IF(AND(COUNTIF(AL20,"&gt;0")&gt;0,D20="m",J20="U17"),
     IF(AL20&gt;Normwerte!$C$9,1,0),
IF(AND(COUNTIF(AL20,"&gt;0")&gt;0,D20="m",J20="U18"),
     IF(AL20&gt;Normwerte!$C$8,1,0),
IF(AND(COUNTIF(AL20,"&gt;0")&gt;0,D20="w",J20="U13"),
     IF(AL20&gt;Normwerte!$C$7,1,0),
IF(AND(COUNTIF(AL20,"&gt;0")&gt;0,D20="w",J20="U14"),
     IF(AL20&gt;Normwerte!$C$6,1,0),
IF(AND(COUNTIF(AL20,"&gt;0")&gt;0,D20="w",J20="U15"),
     IF(AL20&gt;Normwerte!$C$5,1,0),
IF(AND(COUNTIF(AL20,"&gt;0")&gt;0,D20="w",J20="U16"),
     IF(AL20&gt;Normwerte!$C$4,1,0),
IF(AND(COUNTIF(AL20,"&gt;0")&gt;0,D20="w",J20="U17"),
     IF(AL20&gt;Normwerte!$C$3,1,0),
IF(AND(COUNTIF(AL20,"&gt;0")&gt;0,D20="w",J20="U18"),
     IF(AL20&gt;Normwerte!$C$2,1,0),"")
)))))))))))</f>
        <v/>
      </c>
      <c r="AN20" s="6"/>
      <c r="AO20" s="6"/>
      <c r="AP20" s="6"/>
      <c r="AQ2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0" s="38" t="str">
        <f>IF(COUNTIF(Table25[[#This Row],[Jump &amp; Reach 
(Spike) max.]],"&gt;0")&gt;0,
     Table25[[#This Row],[Jump &amp; Reach 
(Spike) max.]]-Table25[[#This Row],[Reichhöhe
einarmig '[cm']]],
     "")</f>
        <v/>
      </c>
      <c r="AS20" s="57" t="str">
        <f t="shared" si="3"/>
        <v/>
      </c>
      <c r="AT20" s="38" t="str">
        <f>IF(AND(COUNTIF(AS20,"&gt;0")&gt;0,D20="m",J20="U13"),
    IF(AS20&gt;Normwerte!$D$13,1,0),
IF(AND(COUNTIF(AS20,"&gt;0")&gt;0,D20="m",J20="U14"),
     IF(AS20&gt;Normwerte!$D$12,1,0),
IF(AND(COUNTIF(AS20,"&gt;0")&gt;0,D20="m",J20="U15"),
     IF(AS20&gt;Normwerte!$D$11,1,0),
IF(AND(COUNTIF(AS20,"&gt;0")&gt;0,D20="m",J20="U16"),
     IF(AS20&gt;Normwerte!$D$10,1,0),
IF(AND(COUNTIF(AS20,"&gt;0")&gt;0,D20="m",J20="U17"),
     IF(AS20&gt;Normwerte!$D$9,1,0),
IF(AND(COUNTIF(AS20,"&gt;0")&gt;0,D20="m",J20="U18"),
     IF(AS20&gt;Normwerte!$D$8,1,0),
IF(AND(COUNTIF(AS20,"&gt;0")&gt;0,D20="w",J20="U13"),
     IF(AS20&gt;Normwerte!$D$7,1,0),
IF(AND(COUNTIF(AS20,"&gt;0")&gt;0,D20="w",J20="U14"),
     IF(AS20&gt;Normwerte!$D$6,1,0),
IF(AND(COUNTIF(AS20,"&gt;0")&gt;0,D20="w",J20="U15"),
     IF(AS20&gt;Normwerte!$D$5,1,0),
IF(AND(COUNTIF(AS20,"&gt;0")&gt;0,D20="w",J20="U16"),
     IF(AS20&gt;Normwerte!$D$4,1,0),
IF(AND(COUNTIF(AS20,"&gt;0")&gt;0,D20="w",J20="U17"),
     IF(AS20&gt;Normwerte!$D$3,1,0),
IF(AND(COUNTIF(AS20,"&gt;0")&gt;0,D20="w",J20="U18"),
     IF(AS20&gt;Normwerte!$D$2,1,0),"")
)))))))))))</f>
        <v/>
      </c>
      <c r="AU20" s="6"/>
      <c r="AV20" s="6"/>
      <c r="AW20" s="6"/>
      <c r="AX2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0" s="57" t="str">
        <f t="shared" si="4"/>
        <v/>
      </c>
      <c r="AZ20" s="38" t="str">
        <f>IF(AND(COUNTIF(AY20,"&gt;0")&gt;0,D20="m",J20="U13"),
    IF(AY20&gt;Normwerte!$E$13,1,0),
IF(AND(COUNTIF(AY20,"&gt;0")&gt;0,D20="m",J20="U14"),
     IF(AY20&gt;Normwerte!$E$12,1,0),
IF(AND(COUNTIF(AY20,"&gt;0")&gt;0,D20="m",J20="U15"),
     IF(AY20&gt;Normwerte!$E$11,1,0),
IF(AND(COUNTIF(AY20,"&gt;0")&gt;0,D20="m",J20="U16"),
     IF(AY20&gt;Normwerte!$E$10,1,0),
IF(AND(COUNTIF(AY20,"&gt;0")&gt;0,D20="m",J20="U17"),
     IF(AY20&gt;Normwerte!$E$9,1,0),
IF(AND(COUNTIF(AY20,"&gt;0")&gt;0,D20="m",J20="U18"),
     IF(AY20&gt;Normwerte!$E$8,1,0),
IF(AND(COUNTIF(AY20,"&gt;0")&gt;0,D20="w",J20="U13"),
     IF(AY20&gt;Normwerte!$E$7,1,0),
IF(AND(COUNTIF(AY20,"&gt;0")&gt;0,D20="w",J20="U14"),
     IF(AY20&gt;Normwerte!$E$6,1,0),
IF(AND(COUNTIF(AY20,"&gt;0")&gt;0,D20="w",J20="U15"),
     IF(AY20&gt;Normwerte!$E$5,1,0),
IF(AND(COUNTIF(AY20,"&gt;0")&gt;0,D20="w",J20="U16"),
     IF(AY20&gt;Normwerte!$E$4,1,0),
IF(AND(COUNTIF(AY20,"&gt;0")&gt;0,D20="w",J20="U17"),
     IF(AY20&gt;Normwerte!$E$3,1,0),
IF(AND(COUNTIF(AY20,"&gt;0")&gt;0,D20="w",J20="U18"),
     IF(AY20&gt;Normwerte!$E$2,1,0),"")
)))))))))))</f>
        <v/>
      </c>
      <c r="BA20" s="6"/>
      <c r="BB20" s="6"/>
      <c r="BC20" s="6"/>
      <c r="BD2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0" s="56" t="str">
        <f t="shared" si="8"/>
        <v/>
      </c>
      <c r="BF20" s="38" t="str">
        <f>IF(AND(COUNTIF(BE20,"&gt;0")&gt;0,D20="m",J20="U13"),
    IF(BE20&gt;Normwerte!$F$13,1,0),
IF(AND(COUNTIF(BE20,"&gt;0")&gt;0,D20="m",J20="U14"),
     IF(BE20&gt;Normwerte!$F$12,1,0),
IF(AND(COUNTIF(BE20,"&gt;0")&gt;0,D20="m",J20="U15"),
     IF(BE20&gt;Normwerte!$F$11,1,0),
IF(AND(COUNTIF(BE20,"&gt;0")&gt;0,D20="m",J20="U16"),
     IF(BE20&gt;Normwerte!$F$10,1,0),
IF(AND(COUNTIF(BE20,"&gt;0")&gt;0,D20="m",J20="U17"),
     IF(BE20&gt;Normwerte!$F$9,1,0),
IF(AND(COUNTIF(BE20,"&gt;0")&gt;0,D20="m",J20="U18"),
     IF(BE20&gt;Normwerte!$F$8,1,0),
IF(AND(COUNTIF(BE20,"&gt;0")&gt;0,D20="w",J20="U13"),
     IF(BE20&gt;Normwerte!$F$7,1,0),
IF(AND(COUNTIF(BE20,"&gt;0")&gt;0,D20="w",J20="U14"),
     IF(BE20&gt;Normwerte!$F$6,1,0),
IF(AND(COUNTIF(BE20,"&gt;0")&gt;0,D20="w",J20="U15"),
     IF(BE20&gt;Normwerte!$F$5,1,0),
IF(AND(COUNTIF(BE20,"&gt;0")&gt;0,D20="w",J20="U16"),
     IF(BE20&gt;Normwerte!$F$4,1,0),
IF(AND(COUNTIF(BE20,"&gt;0")&gt;0,D20="w",J20="U17"),
     IF(BE20&gt;Normwerte!$F$3,1,0),
IF(AND(COUNTIF(BE20,"&gt;0")&gt;0,D20="w",J20="U18"),
     IF(BE20&gt;Normwerte!$F$2,1,0),"")
)))))))))))</f>
        <v/>
      </c>
      <c r="BG20" s="6"/>
      <c r="BH20" s="6"/>
      <c r="BI20" s="6"/>
      <c r="BJ20" s="40" t="str">
        <f>IF(COUNTIF(Table25[[#This Row],[Schlagballwurf V1
'[km/h']]:[Schlagballwurf V3
'[km/h']]],"&gt;0")&gt;0,
     MAX(Table25[[#This Row],[Schlagballwurf V1
'[km/h']]:[Schlagballwurf V3
'[km/h']]]),
     "")</f>
        <v/>
      </c>
      <c r="BK20" s="57" t="str">
        <f t="shared" si="5"/>
        <v/>
      </c>
      <c r="BL20" s="38" t="str">
        <f>IF(AND(COUNTIF(BK20,"&gt;0")&gt;0,D20="m",J20="U13"),
     IF(BK20&gt;Normwerte!$G$13,1,0),
IF(AND(COUNTIF(BK20,"&gt;0")&gt;0,D20="m",J20="U14"),
     IF(BK20&gt;Normwerte!$G$12,1,0),
IF(AND(COUNTIF(BK20,"&gt;0")&gt;0,D20="m",J20="U15"),
     IF(BK20&gt;Normwerte!$G$11,1,0),
IF(AND(COUNTIF(BK20,"&gt;0")&gt;0,D20="m",J20="U16"),
     IF(BK20&gt;Normwerte!$G$10,1,0),
IF(AND(COUNTIF(BK20,"&gt;0")&gt;0,D20="m",J20="U17"),
     IF(BK20&gt;Normwerte!$G$9,1,0),
IF(AND(COUNTIF(BK20,"&gt;0")&gt;0,D20="m",J20="U18"),
     IF(BK20&gt;Normwerte!$G$8,1,0),
IF(AND(COUNTIF(BK20,"&gt;0")&gt;0,D20="w",J20="U13"),
     IF(BK20&gt;Normwerte!$G$7,1,0),
IF(AND(COUNTIF(BK20,"&gt;0")&gt;0,D20="w",J20="U14"),
     IF(BK20&gt;Normwerte!$G$6,1,0),
IF(AND(COUNTIF(BK20,"&gt;0")&gt;0,D20="w",J20="U15"),
     IF(BK20&gt;Normwerte!$G$5,1,0),
IF(AND(COUNTIF(BK20,"&gt;0")&gt;0,D20="w",J20="U16"),
     IF(BK20&gt;Normwerte!$G$4,1,0),
IF(AND(COUNTIF(BK20,"&gt;0")&gt;0,D20="w",J20="U17"),
     IF(BK20&gt;Normwerte!$G$3,1,0),
IF(AND(COUNTIF(BK20,"&gt;0")&gt;0,D20="w",J20="U18"),
     IF(BK20&gt;Normwerte!$G$2,1,0),"")
)))))))))))</f>
        <v/>
      </c>
      <c r="BM20" s="6"/>
      <c r="BN20" s="6"/>
      <c r="BO20" s="6"/>
      <c r="BP20" s="6"/>
      <c r="BQ20" s="40" t="str">
        <f>IF(COUNTIF(Table25[[#This Row],[T-Test links
V1
'[s']]:[T-Test links
V2
'[s']]],"&gt;0")&gt;0,
     MIN(Table25[[#This Row],[T-Test links
V1
'[s']]:[T-Test links
V2
'[s']]]),
     "")</f>
        <v/>
      </c>
      <c r="BR20" s="40" t="str">
        <f>IF(COUNTIF(Table25[[#This Row],[T-Test rechts 
V1
'[s']]:[T-Test rechts
V2
'[s']]],"&gt;0")&gt;0,
     MIN(Table25[[#This Row],[T-Test rechts 
V1
'[s']]:[T-Test rechts
V2
'[s']]]),
     "")</f>
        <v/>
      </c>
      <c r="BS2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0" s="57" t="str">
        <f t="shared" si="6"/>
        <v/>
      </c>
      <c r="BU20" s="38" t="str">
        <f>IF(AND(COUNTIF(BT20,"&gt;0")&gt;0,D20="m",J20="U13"),
     IF(BT20&gt;Normwerte!$H$13,1,0),
IF(AND(COUNTIF(BT20,"&gt;0")&gt;0,D20="m",J20="U14"),
     IF(BT20&gt;Normwerte!$H$12,1,0),
IF(AND(COUNTIF(BT20,"&gt;0")&gt;0,D20="m",J20="U15"),
     IF(BT20&gt;Normwerte!$H$11,1,0),
IF(AND(COUNTIF(BT20,"&gt;0")&gt;0,D20="m",J20="U16"),
     IF(BT20&gt;Normwerte!$H$10,1,0),
IF(AND(COUNTIF(BT20,"&gt;0")&gt;0,D20="m",J20="U17"),
     IF(BT20&gt;Normwerte!$H$9,1,0),
IF(AND(COUNTIF(BT20,"&gt;0")&gt;0,D20="m",J20="U18"),
     IF(BT20&gt;Normwerte!$H$8,1,0),
IF(AND(COUNTIF(BT20,"&gt;0")&gt;0,D20="w",J20="U13"),
     IF(BT20&gt;Normwerte!$H$7,1,0),
IF(AND(COUNTIF(BT20,"&gt;0")&gt;0,D20="w",J20="U14"),
     IF(BT20&gt;Normwerte!$H$6,1,0),
IF(AND(COUNTIF(BT20,"&gt;0")&gt;0,D20="w",J20="U15"),
     IF(BT20&gt;Normwerte!$H$5,1,0),
IF(AND(COUNTIF(BT20,"&gt;0")&gt;0,D20="w",J20="U16"),
     IF(BT20&gt;Normwerte!$H$4,1,0),
IF(AND(COUNTIF(BT20,"&gt;0")&gt;0,D20="w",J20="U17"),
     IF(BT20&gt;Normwerte!$H$3,1,0),
IF(AND(COUNTIF(BT20,"&gt;0")&gt;0,D20="w",J20="U18"),
     IF(BT20&gt;Normwerte!$H$2,1,0),"")
)))))))))))</f>
        <v/>
      </c>
    </row>
    <row r="21" spans="2:73" x14ac:dyDescent="0.45">
      <c r="B21" s="103"/>
      <c r="C21" s="103"/>
      <c r="D21" s="43"/>
      <c r="E21" s="93"/>
      <c r="F21" s="53"/>
      <c r="G21" s="5"/>
      <c r="H21" s="95"/>
      <c r="I21" s="12" t="str">
        <f>IF(ISBLANK(Table25[[#This Row],[Geb.Datum
'[TT.MM.JJJJ']]]),"",
     YEAR(Table25[[#This Row],[Geb.Datum
'[TT.MM.JJJJ']]]))</f>
        <v/>
      </c>
      <c r="J21" s="30" t="str">
        <f>_xlfn.XLOOKUP(Table25[[#This Row],[Geburtsjahr]],Altersklasse!$B$2:$B$7,Altersklasse!$A$2:$A$7,"",0)</f>
        <v/>
      </c>
      <c r="K21" s="42" t="str">
        <f t="shared" si="9"/>
        <v/>
      </c>
      <c r="L21" s="50" t="str">
        <f>IF(OR(ISBLANK(AF21),NOT(ISNUMBER(AF21))),"",IF(AND(AF21&gt;0,D21="m",J21="U13"),
    IF(AF21&gt;Normwerte!$J$13,2,IF(AF21&gt;Normwerte!$I$13,1,0)),
IF(AND(AF21&gt;0,D21="m",J21="U14"),
     IF(AF21&gt;Normwerte!$J$12,2,IF(AF21&gt;Normwerte!$I$12,1,0)),
IF(AND(AF21&gt;0,D21="m",J21="U15"),
     IF(AF21&gt;Normwerte!$J$11,2,IF(AF21&gt;Normwerte!$I$11,1,0)),
IF(AND(AF21&gt;0,D21="m",J21="U16"),
     IF(AF21&gt;Normwerte!$J$10,2,IF(AF21&gt;Normwerte!$I$10,1,0)),
IF(AND(AF21&gt;0,D21="m",J21="U17"),
     IF(AF21&gt;Normwerte!$J$9,2,IF(AF21&gt;Normwerte!$I$9,1,0)),
IF(AND(AF21&gt;0,D21="m",J21="U18"),
     IF(AF21&gt;Normwerte!$J$8,2,IF(AF21&gt;Normwerte!$I$8,1,0)),
IF(AND(AF21&gt;0,D21="w",J21="U13"),
     IF(AF21&gt;Normwerte!$J$7,2,IF(AF21&gt;Normwerte!$I$7,1,0)),
IF(AND(AF21&gt;0,D21="w",J21="U14"),
     IF(AF21&gt;Normwerte!$J$6,2,IF(AF21&gt;Normwerte!$I$6,1,0)),
IF(AND(AF21&gt;0,D21="w",J21="U15"),
     IF(AF21&gt;Normwerte!$J$5,2,IF(AF21&gt;Normwerte!$I$5,1,0)),
IF(AND(AF21&gt;0,D21="w",J21="U16"),
     IF(AF21&gt;Normwerte!$J$4,2,IF(AF21&gt;Normwerte!$I$4,1,0)),
IF(AND(AF21&gt;0,D21="w",J21="U17"),
     IF(AF21&gt;Normwerte!$J$3,2,IF(AF21&gt;Normwerte!$I$3,1,0)),
IF(AND(AF21&gt;0,D21="w",J21="U18"),
     IF(AF21&gt;Normwerte!$J$2,2,IF(AF21&gt;Normwerte!$I$2,1,0)),"")
))))))))))))</f>
        <v/>
      </c>
      <c r="M21" s="64" t="str">
        <f>IF(AND(Table25[[#This Row],[Position '[L/AA/MB/S/D']]]="L",L21&lt;2),1,Table25[[#This Row],[Landeskader
Punkte
Anthro Berechnung]])</f>
        <v/>
      </c>
      <c r="N21" s="65" t="str">
        <f>IFERROR(IF((Table25[[#This Row],[Z-Score CMJ]]+Table25[[#This Row],[Z Score Spike]])&gt;0, (Table25[[#This Row],[Z-Score CMJ]]+Table25[[#This Row],[Z Score Spike]])/2, ""), "")</f>
        <v/>
      </c>
      <c r="O21" s="63" t="str">
        <f>IF(AND(COUNTIF(N21,"&gt;0")&gt;0,D21="m",J21="U13"),
    IF(N21&gt;Normwerte!$C$13,1,0),
IF(AND(COUNTIF(N21,"&gt;0")&gt;0,D21="m",J21="U14"),
     IF(N21&gt;Normwerte!$C$12,1,0),
IF(AND(COUNTIF(N21,"&gt;0")&gt;0,D21="m",J21="U15"),
     IF(N21&gt;Normwerte!$C$11,1,0),
IF(AND(COUNTIF(N21,"&gt;0")&gt;0,D21="m",J21="U16"),
     IF(N21&gt;Normwerte!$C$10,1,0),
IF(AND(COUNTIF(N21,"&gt;0")&gt;0,D21="m",J21="U17"),
     IF(N21&gt;Normwerte!$C$9,1,0),
IF(AND(COUNTIF(N21,"&gt;0")&gt;0,D21="m",J21="U18"),
     IF(N21&gt;Normwerte!$C$8,1,0),
IF(AND(COUNTIF(N21,"&gt;0")&gt;0,D21="w",J21="U13"),
     IF(N21&gt;Normwerte!$C$7,1,0),
IF(AND(COUNTIF(N21,"&gt;0")&gt;0,D21="w",J21="U14"),
     IF(N21&gt;Normwerte!$C$6,1,0),
IF(AND(COUNTIF(N21,"&gt;0")&gt;0,D21="w",J21="U15"),
     IF(N21&gt;Normwerte!$C$5,1,0),
IF(AND(COUNTIF(N21,"&gt;0")&gt;0,D21="w",J21="U16"),
     IF(N21&gt;Normwerte!$C$4,1,0),
IF(AND(COUNTIF(N21,"&gt;0")&gt;0,D21="w",J21="U17"),
     IF(N21&gt;Normwerte!$C$3,1,0),
IF(AND(COUNTIF(N21,"&gt;0")&gt;0,D21="w",J21="U18"),
     IF(N21&gt;Normwerte!$C$2,1,0),"")
)))))))))))</f>
        <v/>
      </c>
      <c r="P2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1" s="63" t="str">
        <f>IF(AND(COUNTIF(P21,"&gt;0")&gt;0,D21="m",J21="U13"),
    IF(P21&gt;Normwerte!$F$13,1,0),
IF(AND(COUNTIF(P21,"&gt;0")&gt;0,D21="m",J21="U14"),
     IF(P21&gt;Normwerte!$F$12,1,0),
IF(AND(COUNTIF(P21,"&gt;0")&gt;0,D21="m",J21="U15"),
     IF(P21&gt;Normwerte!$F$11,1,0),
IF(AND(COUNTIF(P21,"&gt;0")&gt;0,D21="m",J21="U16"),
     IF(P21&gt;Normwerte!$F$10,1,0),
IF(AND(COUNTIF(P21,"&gt;0")&gt;0,D21="m",J21="U17"),
     IF(P21&gt;Normwerte!$F$9,1,0),
IF(AND(COUNTIF(P21,"&gt;0")&gt;0,D21="m",J21="U18"),
     IF(P21&gt;Normwerte!$F$8,1,0),
IF(AND(COUNTIF(P21,"&gt;0")&gt;0,D21="w",J21="U13"),
     IF(P21&gt;Normwerte!$F$7,1,0),
IF(AND(COUNTIF(P21,"&gt;0")&gt;0,D21="w",J21="U14"),
     IF(P21&gt;Normwerte!$F$6,1,0),
IF(AND(COUNTIF(P21,"&gt;0")&gt;0,D21="w",J21="U15"),
     IF(P21&gt;Normwerte!$F$5,1,0),
IF(AND(COUNTIF(P21,"&gt;0")&gt;0,D21="w",J21="U16"),
     IF(P21&gt;Normwerte!$F$4,1,0),
IF(AND(COUNTIF(P21,"&gt;0")&gt;0,D21="w",J21="U17"),
     IF(P21&gt;Normwerte!$F$3,1,0),
IF(AND(COUNTIF(P21,"&gt;0")&gt;0,D21="w",J21="U18"),
     IF(P21&gt;Normwerte!$F$2,1,0),"")
)))))))))))</f>
        <v/>
      </c>
      <c r="R21" s="66" t="str">
        <f>Table25[[#This Row],[Punkte
T-Test]]</f>
        <v/>
      </c>
      <c r="S21" s="73" t="str">
        <f>IF(SUMIF(Table25[[#This Row],[Landeskader
Punkte
Anthro]:[Landeskader
Punkte
T-Test]],"&gt;0")=0,
    "",
    SUM(M21,O21,Q21,R21))</f>
        <v/>
      </c>
      <c r="T21" s="101"/>
      <c r="U21" s="101"/>
      <c r="V21" s="26"/>
      <c r="W21" s="26"/>
      <c r="X21" s="26"/>
      <c r="Y21" s="24"/>
      <c r="Z21" s="24"/>
      <c r="AA21" s="24"/>
      <c r="AB21" s="26"/>
      <c r="AC21" s="26"/>
      <c r="AD2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1" s="55" t="str">
        <f t="shared" si="7"/>
        <v/>
      </c>
      <c r="AF21" s="75" t="str">
        <f t="shared" si="1"/>
        <v/>
      </c>
      <c r="AG21" s="74"/>
      <c r="AH21" s="52"/>
      <c r="AI21" s="24"/>
      <c r="AJ21" s="36" t="str">
        <f>IF(COUNTIF(Table25[[#This Row],[Jump &amp; Reach 
(CMJ) V1]:[Jump &amp; Reach 
(CMJ) V3]],"&gt;0")&gt;0,
     MAX(Table25[[#This Row],[Jump &amp; Reach 
(CMJ) V1]:[Jump &amp; Reach 
(CMJ) V3]]),
     "")</f>
        <v/>
      </c>
      <c r="AK21" s="37" t="str">
        <f>IF(COUNTIF(Table25[[#This Row],[Jump &amp; Reach 
(CMJ) max.]],"&gt;0")&gt;0,
     Table25[[#This Row],[Jump &amp; Reach 
(CMJ) max.]]-Table25[[#This Row],[Reichhöhe
einarmig '[cm']]],
     "")</f>
        <v/>
      </c>
      <c r="AL21" s="57" t="str">
        <f t="shared" si="2"/>
        <v/>
      </c>
      <c r="AM21" s="38" t="str">
        <f>IF(AND(COUNTIF(AL21,"&gt;0")&gt;0,D21="m",J21="U13"),
    IF(AL21&gt;Normwerte!$C$13,1,0),
IF(AND(COUNTIF(AL21,"&gt;0")&gt;0,D21="m",J21="U14"),
     IF(AL21&gt;Normwerte!$C$12,1,0),
IF(AND(COUNTIF(AL21,"&gt;0")&gt;0,D21="m",J21="U15"),
     IF(AL21&gt;Normwerte!$C$11,1,0),
IF(AND(COUNTIF(AL21,"&gt;0")&gt;0,D21="m",J21="U16"),
     IF(AL21&gt;Normwerte!$C$10,1,0),
IF(AND(COUNTIF(AL21,"&gt;0")&gt;0,D21="m",J21="U17"),
     IF(AL21&gt;Normwerte!$C$9,1,0),
IF(AND(COUNTIF(AL21,"&gt;0")&gt;0,D21="m",J21="U18"),
     IF(AL21&gt;Normwerte!$C$8,1,0),
IF(AND(COUNTIF(AL21,"&gt;0")&gt;0,D21="w",J21="U13"),
     IF(AL21&gt;Normwerte!$C$7,1,0),
IF(AND(COUNTIF(AL21,"&gt;0")&gt;0,D21="w",J21="U14"),
     IF(AL21&gt;Normwerte!$C$6,1,0),
IF(AND(COUNTIF(AL21,"&gt;0")&gt;0,D21="w",J21="U15"),
     IF(AL21&gt;Normwerte!$C$5,1,0),
IF(AND(COUNTIF(AL21,"&gt;0")&gt;0,D21="w",J21="U16"),
     IF(AL21&gt;Normwerte!$C$4,1,0),
IF(AND(COUNTIF(AL21,"&gt;0")&gt;0,D21="w",J21="U17"),
     IF(AL21&gt;Normwerte!$C$3,1,0),
IF(AND(COUNTIF(AL21,"&gt;0")&gt;0,D21="w",J21="U18"),
     IF(AL21&gt;Normwerte!$C$2,1,0),"")
)))))))))))</f>
        <v/>
      </c>
      <c r="AN21" s="6"/>
      <c r="AO21" s="6"/>
      <c r="AP21" s="6"/>
      <c r="AQ2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1" s="38" t="str">
        <f>IF(COUNTIF(Table25[[#This Row],[Jump &amp; Reach 
(Spike) max.]],"&gt;0")&gt;0,
     Table25[[#This Row],[Jump &amp; Reach 
(Spike) max.]]-Table25[[#This Row],[Reichhöhe
einarmig '[cm']]],
     "")</f>
        <v/>
      </c>
      <c r="AS21" s="57" t="str">
        <f t="shared" si="3"/>
        <v/>
      </c>
      <c r="AT21" s="38" t="str">
        <f>IF(AND(COUNTIF(AS21,"&gt;0")&gt;0,D21="m",J21="U13"),
    IF(AS21&gt;Normwerte!$D$13,1,0),
IF(AND(COUNTIF(AS21,"&gt;0")&gt;0,D21="m",J21="U14"),
     IF(AS21&gt;Normwerte!$D$12,1,0),
IF(AND(COUNTIF(AS21,"&gt;0")&gt;0,D21="m",J21="U15"),
     IF(AS21&gt;Normwerte!$D$11,1,0),
IF(AND(COUNTIF(AS21,"&gt;0")&gt;0,D21="m",J21="U16"),
     IF(AS21&gt;Normwerte!$D$10,1,0),
IF(AND(COUNTIF(AS21,"&gt;0")&gt;0,D21="m",J21="U17"),
     IF(AS21&gt;Normwerte!$D$9,1,0),
IF(AND(COUNTIF(AS21,"&gt;0")&gt;0,D21="m",J21="U18"),
     IF(AS21&gt;Normwerte!$D$8,1,0),
IF(AND(COUNTIF(AS21,"&gt;0")&gt;0,D21="w",J21="U13"),
     IF(AS21&gt;Normwerte!$D$7,1,0),
IF(AND(COUNTIF(AS21,"&gt;0")&gt;0,D21="w",J21="U14"),
     IF(AS21&gt;Normwerte!$D$6,1,0),
IF(AND(COUNTIF(AS21,"&gt;0")&gt;0,D21="w",J21="U15"),
     IF(AS21&gt;Normwerte!$D$5,1,0),
IF(AND(COUNTIF(AS21,"&gt;0")&gt;0,D21="w",J21="U16"),
     IF(AS21&gt;Normwerte!$D$4,1,0),
IF(AND(COUNTIF(AS21,"&gt;0")&gt;0,D21="w",J21="U17"),
     IF(AS21&gt;Normwerte!$D$3,1,0),
IF(AND(COUNTIF(AS21,"&gt;0")&gt;0,D21="w",J21="U18"),
     IF(AS21&gt;Normwerte!$D$2,1,0),"")
)))))))))))</f>
        <v/>
      </c>
      <c r="AU21" s="6"/>
      <c r="AV21" s="6"/>
      <c r="AW21" s="6"/>
      <c r="AX2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1" s="57" t="str">
        <f t="shared" si="4"/>
        <v/>
      </c>
      <c r="AZ21" s="38" t="str">
        <f>IF(AND(COUNTIF(AY21,"&gt;0")&gt;0,D21="m",J21="U13"),
    IF(AY21&gt;Normwerte!$E$13,1,0),
IF(AND(COUNTIF(AY21,"&gt;0")&gt;0,D21="m",J21="U14"),
     IF(AY21&gt;Normwerte!$E$12,1,0),
IF(AND(COUNTIF(AY21,"&gt;0")&gt;0,D21="m",J21="U15"),
     IF(AY21&gt;Normwerte!$E$11,1,0),
IF(AND(COUNTIF(AY21,"&gt;0")&gt;0,D21="m",J21="U16"),
     IF(AY21&gt;Normwerte!$E$10,1,0),
IF(AND(COUNTIF(AY21,"&gt;0")&gt;0,D21="m",J21="U17"),
     IF(AY21&gt;Normwerte!$E$9,1,0),
IF(AND(COUNTIF(AY21,"&gt;0")&gt;0,D21="m",J21="U18"),
     IF(AY21&gt;Normwerte!$E$8,1,0),
IF(AND(COUNTIF(AY21,"&gt;0")&gt;0,D21="w",J21="U13"),
     IF(AY21&gt;Normwerte!$E$7,1,0),
IF(AND(COUNTIF(AY21,"&gt;0")&gt;0,D21="w",J21="U14"),
     IF(AY21&gt;Normwerte!$E$6,1,0),
IF(AND(COUNTIF(AY21,"&gt;0")&gt;0,D21="w",J21="U15"),
     IF(AY21&gt;Normwerte!$E$5,1,0),
IF(AND(COUNTIF(AY21,"&gt;0")&gt;0,D21="w",J21="U16"),
     IF(AY21&gt;Normwerte!$E$4,1,0),
IF(AND(COUNTIF(AY21,"&gt;0")&gt;0,D21="w",J21="U17"),
     IF(AY21&gt;Normwerte!$E$3,1,0),
IF(AND(COUNTIF(AY21,"&gt;0")&gt;0,D21="w",J21="U18"),
     IF(AY21&gt;Normwerte!$E$2,1,0),"")
)))))))))))</f>
        <v/>
      </c>
      <c r="BA21" s="6"/>
      <c r="BB21" s="6"/>
      <c r="BC21" s="6"/>
      <c r="BD2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1" s="56" t="str">
        <f t="shared" si="8"/>
        <v/>
      </c>
      <c r="BF21" s="38" t="str">
        <f>IF(AND(COUNTIF(BE21,"&gt;0")&gt;0,D21="m",J21="U13"),
    IF(BE21&gt;Normwerte!$F$13,1,0),
IF(AND(COUNTIF(BE21,"&gt;0")&gt;0,D21="m",J21="U14"),
     IF(BE21&gt;Normwerte!$F$12,1,0),
IF(AND(COUNTIF(BE21,"&gt;0")&gt;0,D21="m",J21="U15"),
     IF(BE21&gt;Normwerte!$F$11,1,0),
IF(AND(COUNTIF(BE21,"&gt;0")&gt;0,D21="m",J21="U16"),
     IF(BE21&gt;Normwerte!$F$10,1,0),
IF(AND(COUNTIF(BE21,"&gt;0")&gt;0,D21="m",J21="U17"),
     IF(BE21&gt;Normwerte!$F$9,1,0),
IF(AND(COUNTIF(BE21,"&gt;0")&gt;0,D21="m",J21="U18"),
     IF(BE21&gt;Normwerte!$F$8,1,0),
IF(AND(COUNTIF(BE21,"&gt;0")&gt;0,D21="w",J21="U13"),
     IF(BE21&gt;Normwerte!$F$7,1,0),
IF(AND(COUNTIF(BE21,"&gt;0")&gt;0,D21="w",J21="U14"),
     IF(BE21&gt;Normwerte!$F$6,1,0),
IF(AND(COUNTIF(BE21,"&gt;0")&gt;0,D21="w",J21="U15"),
     IF(BE21&gt;Normwerte!$F$5,1,0),
IF(AND(COUNTIF(BE21,"&gt;0")&gt;0,D21="w",J21="U16"),
     IF(BE21&gt;Normwerte!$F$4,1,0),
IF(AND(COUNTIF(BE21,"&gt;0")&gt;0,D21="w",J21="U17"),
     IF(BE21&gt;Normwerte!$F$3,1,0),
IF(AND(COUNTIF(BE21,"&gt;0")&gt;0,D21="w",J21="U18"),
     IF(BE21&gt;Normwerte!$F$2,1,0),"")
)))))))))))</f>
        <v/>
      </c>
      <c r="BG21" s="6"/>
      <c r="BH21" s="6"/>
      <c r="BI21" s="6"/>
      <c r="BJ21" s="40" t="str">
        <f>IF(COUNTIF(Table25[[#This Row],[Schlagballwurf V1
'[km/h']]:[Schlagballwurf V3
'[km/h']]],"&gt;0")&gt;0,
     MAX(Table25[[#This Row],[Schlagballwurf V1
'[km/h']]:[Schlagballwurf V3
'[km/h']]]),
     "")</f>
        <v/>
      </c>
      <c r="BK21" s="57" t="str">
        <f t="shared" si="5"/>
        <v/>
      </c>
      <c r="BL21" s="38" t="str">
        <f>IF(AND(COUNTIF(BK21,"&gt;0")&gt;0,D21="m",J21="U13"),
     IF(BK21&gt;Normwerte!$G$13,1,0),
IF(AND(COUNTIF(BK21,"&gt;0")&gt;0,D21="m",J21="U14"),
     IF(BK21&gt;Normwerte!$G$12,1,0),
IF(AND(COUNTIF(BK21,"&gt;0")&gt;0,D21="m",J21="U15"),
     IF(BK21&gt;Normwerte!$G$11,1,0),
IF(AND(COUNTIF(BK21,"&gt;0")&gt;0,D21="m",J21="U16"),
     IF(BK21&gt;Normwerte!$G$10,1,0),
IF(AND(COUNTIF(BK21,"&gt;0")&gt;0,D21="m",J21="U17"),
     IF(BK21&gt;Normwerte!$G$9,1,0),
IF(AND(COUNTIF(BK21,"&gt;0")&gt;0,D21="m",J21="U18"),
     IF(BK21&gt;Normwerte!$G$8,1,0),
IF(AND(COUNTIF(BK21,"&gt;0")&gt;0,D21="w",J21="U13"),
     IF(BK21&gt;Normwerte!$G$7,1,0),
IF(AND(COUNTIF(BK21,"&gt;0")&gt;0,D21="w",J21="U14"),
     IF(BK21&gt;Normwerte!$G$6,1,0),
IF(AND(COUNTIF(BK21,"&gt;0")&gt;0,D21="w",J21="U15"),
     IF(BK21&gt;Normwerte!$G$5,1,0),
IF(AND(COUNTIF(BK21,"&gt;0")&gt;0,D21="w",J21="U16"),
     IF(BK21&gt;Normwerte!$G$4,1,0),
IF(AND(COUNTIF(BK21,"&gt;0")&gt;0,D21="w",J21="U17"),
     IF(BK21&gt;Normwerte!$G$3,1,0),
IF(AND(COUNTIF(BK21,"&gt;0")&gt;0,D21="w",J21="U18"),
     IF(BK21&gt;Normwerte!$G$2,1,0),"")
)))))))))))</f>
        <v/>
      </c>
      <c r="BM21" s="6"/>
      <c r="BN21" s="6"/>
      <c r="BO21" s="6"/>
      <c r="BP21" s="6"/>
      <c r="BQ21" s="40" t="str">
        <f>IF(COUNTIF(Table25[[#This Row],[T-Test links
V1
'[s']]:[T-Test links
V2
'[s']]],"&gt;0")&gt;0,
     MIN(Table25[[#This Row],[T-Test links
V1
'[s']]:[T-Test links
V2
'[s']]]),
     "")</f>
        <v/>
      </c>
      <c r="BR21" s="40" t="str">
        <f>IF(COUNTIF(Table25[[#This Row],[T-Test rechts 
V1
'[s']]:[T-Test rechts
V2
'[s']]],"&gt;0")&gt;0,
     MIN(Table25[[#This Row],[T-Test rechts 
V1
'[s']]:[T-Test rechts
V2
'[s']]]),
     "")</f>
        <v/>
      </c>
      <c r="BS2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1" s="57" t="str">
        <f t="shared" si="6"/>
        <v/>
      </c>
      <c r="BU21" s="38" t="str">
        <f>IF(AND(COUNTIF(BT21,"&gt;0")&gt;0,D21="m",J21="U13"),
     IF(BT21&gt;Normwerte!$H$13,1,0),
IF(AND(COUNTIF(BT21,"&gt;0")&gt;0,D21="m",J21="U14"),
     IF(BT21&gt;Normwerte!$H$12,1,0),
IF(AND(COUNTIF(BT21,"&gt;0")&gt;0,D21="m",J21="U15"),
     IF(BT21&gt;Normwerte!$H$11,1,0),
IF(AND(COUNTIF(BT21,"&gt;0")&gt;0,D21="m",J21="U16"),
     IF(BT21&gt;Normwerte!$H$10,1,0),
IF(AND(COUNTIF(BT21,"&gt;0")&gt;0,D21="m",J21="U17"),
     IF(BT21&gt;Normwerte!$H$9,1,0),
IF(AND(COUNTIF(BT21,"&gt;0")&gt;0,D21="m",J21="U18"),
     IF(BT21&gt;Normwerte!$H$8,1,0),
IF(AND(COUNTIF(BT21,"&gt;0")&gt;0,D21="w",J21="U13"),
     IF(BT21&gt;Normwerte!$H$7,1,0),
IF(AND(COUNTIF(BT21,"&gt;0")&gt;0,D21="w",J21="U14"),
     IF(BT21&gt;Normwerte!$H$6,1,0),
IF(AND(COUNTIF(BT21,"&gt;0")&gt;0,D21="w",J21="U15"),
     IF(BT21&gt;Normwerte!$H$5,1,0),
IF(AND(COUNTIF(BT21,"&gt;0")&gt;0,D21="w",J21="U16"),
     IF(BT21&gt;Normwerte!$H$4,1,0),
IF(AND(COUNTIF(BT21,"&gt;0")&gt;0,D21="w",J21="U17"),
     IF(BT21&gt;Normwerte!$H$3,1,0),
IF(AND(COUNTIF(BT21,"&gt;0")&gt;0,D21="w",J21="U18"),
     IF(BT21&gt;Normwerte!$H$2,1,0),"")
)))))))))))</f>
        <v/>
      </c>
    </row>
    <row r="22" spans="2:73" x14ac:dyDescent="0.45">
      <c r="B22" s="103"/>
      <c r="C22" s="103"/>
      <c r="D22" s="43"/>
      <c r="E22" s="93"/>
      <c r="F22" s="53"/>
      <c r="G22" s="5"/>
      <c r="H22" s="95"/>
      <c r="I22" s="12" t="str">
        <f>IF(ISBLANK(Table25[[#This Row],[Geb.Datum
'[TT.MM.JJJJ']]]),"",
     YEAR(Table25[[#This Row],[Geb.Datum
'[TT.MM.JJJJ']]]))</f>
        <v/>
      </c>
      <c r="J22" s="30" t="str">
        <f>_xlfn.XLOOKUP(Table25[[#This Row],[Geburtsjahr]],Altersklasse!$B$2:$B$7,Altersklasse!$A$2:$A$7,"",0)</f>
        <v/>
      </c>
      <c r="K22" s="42" t="str">
        <f t="shared" si="9"/>
        <v/>
      </c>
      <c r="L22" s="50" t="str">
        <f>IF(OR(ISBLANK(AF22),NOT(ISNUMBER(AF22))),"",IF(AND(AF22&gt;0,D22="m",J22="U13"),
    IF(AF22&gt;Normwerte!$J$13,2,IF(AF22&gt;Normwerte!$I$13,1,0)),
IF(AND(AF22&gt;0,D22="m",J22="U14"),
     IF(AF22&gt;Normwerte!$J$12,2,IF(AF22&gt;Normwerte!$I$12,1,0)),
IF(AND(AF22&gt;0,D22="m",J22="U15"),
     IF(AF22&gt;Normwerte!$J$11,2,IF(AF22&gt;Normwerte!$I$11,1,0)),
IF(AND(AF22&gt;0,D22="m",J22="U16"),
     IF(AF22&gt;Normwerte!$J$10,2,IF(AF22&gt;Normwerte!$I$10,1,0)),
IF(AND(AF22&gt;0,D22="m",J22="U17"),
     IF(AF22&gt;Normwerte!$J$9,2,IF(AF22&gt;Normwerte!$I$9,1,0)),
IF(AND(AF22&gt;0,D22="m",J22="U18"),
     IF(AF22&gt;Normwerte!$J$8,2,IF(AF22&gt;Normwerte!$I$8,1,0)),
IF(AND(AF22&gt;0,D22="w",J22="U13"),
     IF(AF22&gt;Normwerte!$J$7,2,IF(AF22&gt;Normwerte!$I$7,1,0)),
IF(AND(AF22&gt;0,D22="w",J22="U14"),
     IF(AF22&gt;Normwerte!$J$6,2,IF(AF22&gt;Normwerte!$I$6,1,0)),
IF(AND(AF22&gt;0,D22="w",J22="U15"),
     IF(AF22&gt;Normwerte!$J$5,2,IF(AF22&gt;Normwerte!$I$5,1,0)),
IF(AND(AF22&gt;0,D22="w",J22="U16"),
     IF(AF22&gt;Normwerte!$J$4,2,IF(AF22&gt;Normwerte!$I$4,1,0)),
IF(AND(AF22&gt;0,D22="w",J22="U17"),
     IF(AF22&gt;Normwerte!$J$3,2,IF(AF22&gt;Normwerte!$I$3,1,0)),
IF(AND(AF22&gt;0,D22="w",J22="U18"),
     IF(AF22&gt;Normwerte!$J$2,2,IF(AF22&gt;Normwerte!$I$2,1,0)),"")
))))))))))))</f>
        <v/>
      </c>
      <c r="M22" s="64" t="str">
        <f>IF(AND(Table25[[#This Row],[Position '[L/AA/MB/S/D']]]="L",L22&lt;2),1,Table25[[#This Row],[Landeskader
Punkte
Anthro Berechnung]])</f>
        <v/>
      </c>
      <c r="N22" s="65" t="str">
        <f>IFERROR(IF((Table25[[#This Row],[Z-Score CMJ]]+Table25[[#This Row],[Z Score Spike]])&gt;0, (Table25[[#This Row],[Z-Score CMJ]]+Table25[[#This Row],[Z Score Spike]])/2, ""), "")</f>
        <v/>
      </c>
      <c r="O22" s="63" t="str">
        <f>IF(AND(COUNTIF(N22,"&gt;0")&gt;0,D22="m",J22="U13"),
    IF(N22&gt;Normwerte!$C$13,1,0),
IF(AND(COUNTIF(N22,"&gt;0")&gt;0,D22="m",J22="U14"),
     IF(N22&gt;Normwerte!$C$12,1,0),
IF(AND(COUNTIF(N22,"&gt;0")&gt;0,D22="m",J22="U15"),
     IF(N22&gt;Normwerte!$C$11,1,0),
IF(AND(COUNTIF(N22,"&gt;0")&gt;0,D22="m",J22="U16"),
     IF(N22&gt;Normwerte!$C$10,1,0),
IF(AND(COUNTIF(N22,"&gt;0")&gt;0,D22="m",J22="U17"),
     IF(N22&gt;Normwerte!$C$9,1,0),
IF(AND(COUNTIF(N22,"&gt;0")&gt;0,D22="m",J22="U18"),
     IF(N22&gt;Normwerte!$C$8,1,0),
IF(AND(COUNTIF(N22,"&gt;0")&gt;0,D22="w",J22="U13"),
     IF(N22&gt;Normwerte!$C$7,1,0),
IF(AND(COUNTIF(N22,"&gt;0")&gt;0,D22="w",J22="U14"),
     IF(N22&gt;Normwerte!$C$6,1,0),
IF(AND(COUNTIF(N22,"&gt;0")&gt;0,D22="w",J22="U15"),
     IF(N22&gt;Normwerte!$C$5,1,0),
IF(AND(COUNTIF(N22,"&gt;0")&gt;0,D22="w",J22="U16"),
     IF(N22&gt;Normwerte!$C$4,1,0),
IF(AND(COUNTIF(N22,"&gt;0")&gt;0,D22="w",J22="U17"),
     IF(N22&gt;Normwerte!$C$3,1,0),
IF(AND(COUNTIF(N22,"&gt;0")&gt;0,D22="w",J22="U18"),
     IF(N22&gt;Normwerte!$C$2,1,0),"")
)))))))))))</f>
        <v/>
      </c>
      <c r="P2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2" s="63" t="str">
        <f>IF(AND(COUNTIF(P22,"&gt;0")&gt;0,D22="m",J22="U13"),
    IF(P22&gt;Normwerte!$F$13,1,0),
IF(AND(COUNTIF(P22,"&gt;0")&gt;0,D22="m",J22="U14"),
     IF(P22&gt;Normwerte!$F$12,1,0),
IF(AND(COUNTIF(P22,"&gt;0")&gt;0,D22="m",J22="U15"),
     IF(P22&gt;Normwerte!$F$11,1,0),
IF(AND(COUNTIF(P22,"&gt;0")&gt;0,D22="m",J22="U16"),
     IF(P22&gt;Normwerte!$F$10,1,0),
IF(AND(COUNTIF(P22,"&gt;0")&gt;0,D22="m",J22="U17"),
     IF(P22&gt;Normwerte!$F$9,1,0),
IF(AND(COUNTIF(P22,"&gt;0")&gt;0,D22="m",J22="U18"),
     IF(P22&gt;Normwerte!$F$8,1,0),
IF(AND(COUNTIF(P22,"&gt;0")&gt;0,D22="w",J22="U13"),
     IF(P22&gt;Normwerte!$F$7,1,0),
IF(AND(COUNTIF(P22,"&gt;0")&gt;0,D22="w",J22="U14"),
     IF(P22&gt;Normwerte!$F$6,1,0),
IF(AND(COUNTIF(P22,"&gt;0")&gt;0,D22="w",J22="U15"),
     IF(P22&gt;Normwerte!$F$5,1,0),
IF(AND(COUNTIF(P22,"&gt;0")&gt;0,D22="w",J22="U16"),
     IF(P22&gt;Normwerte!$F$4,1,0),
IF(AND(COUNTIF(P22,"&gt;0")&gt;0,D22="w",J22="U17"),
     IF(P22&gt;Normwerte!$F$3,1,0),
IF(AND(COUNTIF(P22,"&gt;0")&gt;0,D22="w",J22="U18"),
     IF(P22&gt;Normwerte!$F$2,1,0),"")
)))))))))))</f>
        <v/>
      </c>
      <c r="R22" s="66" t="str">
        <f>Table25[[#This Row],[Punkte
T-Test]]</f>
        <v/>
      </c>
      <c r="S22" s="73" t="str">
        <f>IF(SUMIF(Table25[[#This Row],[Landeskader
Punkte
Anthro]:[Landeskader
Punkte
T-Test]],"&gt;0")=0,
    "",
    SUM(M22,O22,Q22,R22))</f>
        <v/>
      </c>
      <c r="T22" s="101"/>
      <c r="U22" s="101"/>
      <c r="V22" s="26"/>
      <c r="W22" s="26"/>
      <c r="X22" s="26"/>
      <c r="Y22" s="24"/>
      <c r="Z22" s="24"/>
      <c r="AA22" s="24"/>
      <c r="AB22" s="26"/>
      <c r="AC22" s="26"/>
      <c r="AD2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2" s="55" t="str">
        <f t="shared" si="7"/>
        <v/>
      </c>
      <c r="AF22" s="75" t="str">
        <f t="shared" si="1"/>
        <v/>
      </c>
      <c r="AG22" s="74"/>
      <c r="AH22" s="52"/>
      <c r="AI22" s="24"/>
      <c r="AJ22" s="36" t="str">
        <f>IF(COUNTIF(Table25[[#This Row],[Jump &amp; Reach 
(CMJ) V1]:[Jump &amp; Reach 
(CMJ) V3]],"&gt;0")&gt;0,
     MAX(Table25[[#This Row],[Jump &amp; Reach 
(CMJ) V1]:[Jump &amp; Reach 
(CMJ) V3]]),
     "")</f>
        <v/>
      </c>
      <c r="AK22" s="37" t="str">
        <f>IF(COUNTIF(Table25[[#This Row],[Jump &amp; Reach 
(CMJ) max.]],"&gt;0")&gt;0,
     Table25[[#This Row],[Jump &amp; Reach 
(CMJ) max.]]-Table25[[#This Row],[Reichhöhe
einarmig '[cm']]],
     "")</f>
        <v/>
      </c>
      <c r="AL22" s="57" t="str">
        <f t="shared" si="2"/>
        <v/>
      </c>
      <c r="AM22" s="38" t="str">
        <f>IF(AND(COUNTIF(AL22,"&gt;0")&gt;0,D22="m",J22="U13"),
    IF(AL22&gt;Normwerte!$C$13,1,0),
IF(AND(COUNTIF(AL22,"&gt;0")&gt;0,D22="m",J22="U14"),
     IF(AL22&gt;Normwerte!$C$12,1,0),
IF(AND(COUNTIF(AL22,"&gt;0")&gt;0,D22="m",J22="U15"),
     IF(AL22&gt;Normwerte!$C$11,1,0),
IF(AND(COUNTIF(AL22,"&gt;0")&gt;0,D22="m",J22="U16"),
     IF(AL22&gt;Normwerte!$C$10,1,0),
IF(AND(COUNTIF(AL22,"&gt;0")&gt;0,D22="m",J22="U17"),
     IF(AL22&gt;Normwerte!$C$9,1,0),
IF(AND(COUNTIF(AL22,"&gt;0")&gt;0,D22="m",J22="U18"),
     IF(AL22&gt;Normwerte!$C$8,1,0),
IF(AND(COUNTIF(AL22,"&gt;0")&gt;0,D22="w",J22="U13"),
     IF(AL22&gt;Normwerte!$C$7,1,0),
IF(AND(COUNTIF(AL22,"&gt;0")&gt;0,D22="w",J22="U14"),
     IF(AL22&gt;Normwerte!$C$6,1,0),
IF(AND(COUNTIF(AL22,"&gt;0")&gt;0,D22="w",J22="U15"),
     IF(AL22&gt;Normwerte!$C$5,1,0),
IF(AND(COUNTIF(AL22,"&gt;0")&gt;0,D22="w",J22="U16"),
     IF(AL22&gt;Normwerte!$C$4,1,0),
IF(AND(COUNTIF(AL22,"&gt;0")&gt;0,D22="w",J22="U17"),
     IF(AL22&gt;Normwerte!$C$3,1,0),
IF(AND(COUNTIF(AL22,"&gt;0")&gt;0,D22="w",J22="U18"),
     IF(AL22&gt;Normwerte!$C$2,1,0),"")
)))))))))))</f>
        <v/>
      </c>
      <c r="AN22" s="6"/>
      <c r="AO22" s="6"/>
      <c r="AP22" s="6"/>
      <c r="AQ2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2" s="38" t="str">
        <f>IF(COUNTIF(Table25[[#This Row],[Jump &amp; Reach 
(Spike) max.]],"&gt;0")&gt;0,
     Table25[[#This Row],[Jump &amp; Reach 
(Spike) max.]]-Table25[[#This Row],[Reichhöhe
einarmig '[cm']]],
     "")</f>
        <v/>
      </c>
      <c r="AS22" s="57" t="str">
        <f t="shared" si="3"/>
        <v/>
      </c>
      <c r="AT22" s="38" t="str">
        <f>IF(AND(COUNTIF(AS22,"&gt;0")&gt;0,D22="m",J22="U13"),
    IF(AS22&gt;Normwerte!$D$13,1,0),
IF(AND(COUNTIF(AS22,"&gt;0")&gt;0,D22="m",J22="U14"),
     IF(AS22&gt;Normwerte!$D$12,1,0),
IF(AND(COUNTIF(AS22,"&gt;0")&gt;0,D22="m",J22="U15"),
     IF(AS22&gt;Normwerte!$D$11,1,0),
IF(AND(COUNTIF(AS22,"&gt;0")&gt;0,D22="m",J22="U16"),
     IF(AS22&gt;Normwerte!$D$10,1,0),
IF(AND(COUNTIF(AS22,"&gt;0")&gt;0,D22="m",J22="U17"),
     IF(AS22&gt;Normwerte!$D$9,1,0),
IF(AND(COUNTIF(AS22,"&gt;0")&gt;0,D22="m",J22="U18"),
     IF(AS22&gt;Normwerte!$D$8,1,0),
IF(AND(COUNTIF(AS22,"&gt;0")&gt;0,D22="w",J22="U13"),
     IF(AS22&gt;Normwerte!$D$7,1,0),
IF(AND(COUNTIF(AS22,"&gt;0")&gt;0,D22="w",J22="U14"),
     IF(AS22&gt;Normwerte!$D$6,1,0),
IF(AND(COUNTIF(AS22,"&gt;0")&gt;0,D22="w",J22="U15"),
     IF(AS22&gt;Normwerte!$D$5,1,0),
IF(AND(COUNTIF(AS22,"&gt;0")&gt;0,D22="w",J22="U16"),
     IF(AS22&gt;Normwerte!$D$4,1,0),
IF(AND(COUNTIF(AS22,"&gt;0")&gt;0,D22="w",J22="U17"),
     IF(AS22&gt;Normwerte!$D$3,1,0),
IF(AND(COUNTIF(AS22,"&gt;0")&gt;0,D22="w",J22="U18"),
     IF(AS22&gt;Normwerte!$D$2,1,0),"")
)))))))))))</f>
        <v/>
      </c>
      <c r="AU22" s="6"/>
      <c r="AV22" s="6"/>
      <c r="AW22" s="6"/>
      <c r="AX2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2" s="57" t="str">
        <f t="shared" si="4"/>
        <v/>
      </c>
      <c r="AZ22" s="38" t="str">
        <f>IF(AND(COUNTIF(AY22,"&gt;0")&gt;0,D22="m",J22="U13"),
    IF(AY22&gt;Normwerte!$E$13,1,0),
IF(AND(COUNTIF(AY22,"&gt;0")&gt;0,D22="m",J22="U14"),
     IF(AY22&gt;Normwerte!$E$12,1,0),
IF(AND(COUNTIF(AY22,"&gt;0")&gt;0,D22="m",J22="U15"),
     IF(AY22&gt;Normwerte!$E$11,1,0),
IF(AND(COUNTIF(AY22,"&gt;0")&gt;0,D22="m",J22="U16"),
     IF(AY22&gt;Normwerte!$E$10,1,0),
IF(AND(COUNTIF(AY22,"&gt;0")&gt;0,D22="m",J22="U17"),
     IF(AY22&gt;Normwerte!$E$9,1,0),
IF(AND(COUNTIF(AY22,"&gt;0")&gt;0,D22="m",J22="U18"),
     IF(AY22&gt;Normwerte!$E$8,1,0),
IF(AND(COUNTIF(AY22,"&gt;0")&gt;0,D22="w",J22="U13"),
     IF(AY22&gt;Normwerte!$E$7,1,0),
IF(AND(COUNTIF(AY22,"&gt;0")&gt;0,D22="w",J22="U14"),
     IF(AY22&gt;Normwerte!$E$6,1,0),
IF(AND(COUNTIF(AY22,"&gt;0")&gt;0,D22="w",J22="U15"),
     IF(AY22&gt;Normwerte!$E$5,1,0),
IF(AND(COUNTIF(AY22,"&gt;0")&gt;0,D22="w",J22="U16"),
     IF(AY22&gt;Normwerte!$E$4,1,0),
IF(AND(COUNTIF(AY22,"&gt;0")&gt;0,D22="w",J22="U17"),
     IF(AY22&gt;Normwerte!$E$3,1,0),
IF(AND(COUNTIF(AY22,"&gt;0")&gt;0,D22="w",J22="U18"),
     IF(AY22&gt;Normwerte!$E$2,1,0),"")
)))))))))))</f>
        <v/>
      </c>
      <c r="BA22" s="6"/>
      <c r="BB22" s="6"/>
      <c r="BC22" s="6"/>
      <c r="BD2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2" s="56" t="str">
        <f t="shared" si="8"/>
        <v/>
      </c>
      <c r="BF22" s="38" t="str">
        <f>IF(AND(COUNTIF(BE22,"&gt;0")&gt;0,D22="m",J22="U13"),
    IF(BE22&gt;Normwerte!$F$13,1,0),
IF(AND(COUNTIF(BE22,"&gt;0")&gt;0,D22="m",J22="U14"),
     IF(BE22&gt;Normwerte!$F$12,1,0),
IF(AND(COUNTIF(BE22,"&gt;0")&gt;0,D22="m",J22="U15"),
     IF(BE22&gt;Normwerte!$F$11,1,0),
IF(AND(COUNTIF(BE22,"&gt;0")&gt;0,D22="m",J22="U16"),
     IF(BE22&gt;Normwerte!$F$10,1,0),
IF(AND(COUNTIF(BE22,"&gt;0")&gt;0,D22="m",J22="U17"),
     IF(BE22&gt;Normwerte!$F$9,1,0),
IF(AND(COUNTIF(BE22,"&gt;0")&gt;0,D22="m",J22="U18"),
     IF(BE22&gt;Normwerte!$F$8,1,0),
IF(AND(COUNTIF(BE22,"&gt;0")&gt;0,D22="w",J22="U13"),
     IF(BE22&gt;Normwerte!$F$7,1,0),
IF(AND(COUNTIF(BE22,"&gt;0")&gt;0,D22="w",J22="U14"),
     IF(BE22&gt;Normwerte!$F$6,1,0),
IF(AND(COUNTIF(BE22,"&gt;0")&gt;0,D22="w",J22="U15"),
     IF(BE22&gt;Normwerte!$F$5,1,0),
IF(AND(COUNTIF(BE22,"&gt;0")&gt;0,D22="w",J22="U16"),
     IF(BE22&gt;Normwerte!$F$4,1,0),
IF(AND(COUNTIF(BE22,"&gt;0")&gt;0,D22="w",J22="U17"),
     IF(BE22&gt;Normwerte!$F$3,1,0),
IF(AND(COUNTIF(BE22,"&gt;0")&gt;0,D22="w",J22="U18"),
     IF(BE22&gt;Normwerte!$F$2,1,0),"")
)))))))))))</f>
        <v/>
      </c>
      <c r="BG22" s="6"/>
      <c r="BH22" s="6"/>
      <c r="BI22" s="6"/>
      <c r="BJ22" s="40" t="str">
        <f>IF(COUNTIF(Table25[[#This Row],[Schlagballwurf V1
'[km/h']]:[Schlagballwurf V3
'[km/h']]],"&gt;0")&gt;0,
     MAX(Table25[[#This Row],[Schlagballwurf V1
'[km/h']]:[Schlagballwurf V3
'[km/h']]]),
     "")</f>
        <v/>
      </c>
      <c r="BK22" s="57" t="str">
        <f t="shared" si="5"/>
        <v/>
      </c>
      <c r="BL22" s="38" t="str">
        <f>IF(AND(COUNTIF(BK22,"&gt;0")&gt;0,D22="m",J22="U13"),
     IF(BK22&gt;Normwerte!$G$13,1,0),
IF(AND(COUNTIF(BK22,"&gt;0")&gt;0,D22="m",J22="U14"),
     IF(BK22&gt;Normwerte!$G$12,1,0),
IF(AND(COUNTIF(BK22,"&gt;0")&gt;0,D22="m",J22="U15"),
     IF(BK22&gt;Normwerte!$G$11,1,0),
IF(AND(COUNTIF(BK22,"&gt;0")&gt;0,D22="m",J22="U16"),
     IF(BK22&gt;Normwerte!$G$10,1,0),
IF(AND(COUNTIF(BK22,"&gt;0")&gt;0,D22="m",J22="U17"),
     IF(BK22&gt;Normwerte!$G$9,1,0),
IF(AND(COUNTIF(BK22,"&gt;0")&gt;0,D22="m",J22="U18"),
     IF(BK22&gt;Normwerte!$G$8,1,0),
IF(AND(COUNTIF(BK22,"&gt;0")&gt;0,D22="w",J22="U13"),
     IF(BK22&gt;Normwerte!$G$7,1,0),
IF(AND(COUNTIF(BK22,"&gt;0")&gt;0,D22="w",J22="U14"),
     IF(BK22&gt;Normwerte!$G$6,1,0),
IF(AND(COUNTIF(BK22,"&gt;0")&gt;0,D22="w",J22="U15"),
     IF(BK22&gt;Normwerte!$G$5,1,0),
IF(AND(COUNTIF(BK22,"&gt;0")&gt;0,D22="w",J22="U16"),
     IF(BK22&gt;Normwerte!$G$4,1,0),
IF(AND(COUNTIF(BK22,"&gt;0")&gt;0,D22="w",J22="U17"),
     IF(BK22&gt;Normwerte!$G$3,1,0),
IF(AND(COUNTIF(BK22,"&gt;0")&gt;0,D22="w",J22="U18"),
     IF(BK22&gt;Normwerte!$G$2,1,0),"")
)))))))))))</f>
        <v/>
      </c>
      <c r="BM22" s="6"/>
      <c r="BN22" s="6"/>
      <c r="BO22" s="6"/>
      <c r="BP22" s="6"/>
      <c r="BQ22" s="40" t="str">
        <f>IF(COUNTIF(Table25[[#This Row],[T-Test links
V1
'[s']]:[T-Test links
V2
'[s']]],"&gt;0")&gt;0,
     MIN(Table25[[#This Row],[T-Test links
V1
'[s']]:[T-Test links
V2
'[s']]]),
     "")</f>
        <v/>
      </c>
      <c r="BR22" s="40" t="str">
        <f>IF(COUNTIF(Table25[[#This Row],[T-Test rechts 
V1
'[s']]:[T-Test rechts
V2
'[s']]],"&gt;0")&gt;0,
     MIN(Table25[[#This Row],[T-Test rechts 
V1
'[s']]:[T-Test rechts
V2
'[s']]]),
     "")</f>
        <v/>
      </c>
      <c r="BS2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2" s="57" t="str">
        <f t="shared" si="6"/>
        <v/>
      </c>
      <c r="BU22" s="38" t="str">
        <f>IF(AND(COUNTIF(BT22,"&gt;0")&gt;0,D22="m",J22="U13"),
     IF(BT22&gt;Normwerte!$H$13,1,0),
IF(AND(COUNTIF(BT22,"&gt;0")&gt;0,D22="m",J22="U14"),
     IF(BT22&gt;Normwerte!$H$12,1,0),
IF(AND(COUNTIF(BT22,"&gt;0")&gt;0,D22="m",J22="U15"),
     IF(BT22&gt;Normwerte!$H$11,1,0),
IF(AND(COUNTIF(BT22,"&gt;0")&gt;0,D22="m",J22="U16"),
     IF(BT22&gt;Normwerte!$H$10,1,0),
IF(AND(COUNTIF(BT22,"&gt;0")&gt;0,D22="m",J22="U17"),
     IF(BT22&gt;Normwerte!$H$9,1,0),
IF(AND(COUNTIF(BT22,"&gt;0")&gt;0,D22="m",J22="U18"),
     IF(BT22&gt;Normwerte!$H$8,1,0),
IF(AND(COUNTIF(BT22,"&gt;0")&gt;0,D22="w",J22="U13"),
     IF(BT22&gt;Normwerte!$H$7,1,0),
IF(AND(COUNTIF(BT22,"&gt;0")&gt;0,D22="w",J22="U14"),
     IF(BT22&gt;Normwerte!$H$6,1,0),
IF(AND(COUNTIF(BT22,"&gt;0")&gt;0,D22="w",J22="U15"),
     IF(BT22&gt;Normwerte!$H$5,1,0),
IF(AND(COUNTIF(BT22,"&gt;0")&gt;0,D22="w",J22="U16"),
     IF(BT22&gt;Normwerte!$H$4,1,0),
IF(AND(COUNTIF(BT22,"&gt;0")&gt;0,D22="w",J22="U17"),
     IF(BT22&gt;Normwerte!$H$3,1,0),
IF(AND(COUNTIF(BT22,"&gt;0")&gt;0,D22="w",J22="U18"),
     IF(BT22&gt;Normwerte!$H$2,1,0),"")
)))))))))))</f>
        <v/>
      </c>
    </row>
    <row r="23" spans="2:73" x14ac:dyDescent="0.45">
      <c r="B23" s="103"/>
      <c r="C23" s="103"/>
      <c r="D23" s="43"/>
      <c r="E23" s="93"/>
      <c r="F23" s="53"/>
      <c r="G23" s="5"/>
      <c r="H23" s="95"/>
      <c r="I23" s="12" t="str">
        <f>IF(ISBLANK(Table25[[#This Row],[Geb.Datum
'[TT.MM.JJJJ']]]),"",
     YEAR(Table25[[#This Row],[Geb.Datum
'[TT.MM.JJJJ']]]))</f>
        <v/>
      </c>
      <c r="J23" s="30" t="str">
        <f>_xlfn.XLOOKUP(Table25[[#This Row],[Geburtsjahr]],Altersklasse!$B$2:$B$7,Altersklasse!$A$2:$A$7,"",0)</f>
        <v/>
      </c>
      <c r="K23" s="42" t="str">
        <f t="shared" si="9"/>
        <v/>
      </c>
      <c r="L23" s="50" t="str">
        <f>IF(OR(ISBLANK(AF23),NOT(ISNUMBER(AF23))),"",IF(AND(AF23&gt;0,D23="m",J23="U13"),
    IF(AF23&gt;Normwerte!$J$13,2,IF(AF23&gt;Normwerte!$I$13,1,0)),
IF(AND(AF23&gt;0,D23="m",J23="U14"),
     IF(AF23&gt;Normwerte!$J$12,2,IF(AF23&gt;Normwerte!$I$12,1,0)),
IF(AND(AF23&gt;0,D23="m",J23="U15"),
     IF(AF23&gt;Normwerte!$J$11,2,IF(AF23&gt;Normwerte!$I$11,1,0)),
IF(AND(AF23&gt;0,D23="m",J23="U16"),
     IF(AF23&gt;Normwerte!$J$10,2,IF(AF23&gt;Normwerte!$I$10,1,0)),
IF(AND(AF23&gt;0,D23="m",J23="U17"),
     IF(AF23&gt;Normwerte!$J$9,2,IF(AF23&gt;Normwerte!$I$9,1,0)),
IF(AND(AF23&gt;0,D23="m",J23="U18"),
     IF(AF23&gt;Normwerte!$J$8,2,IF(AF23&gt;Normwerte!$I$8,1,0)),
IF(AND(AF23&gt;0,D23="w",J23="U13"),
     IF(AF23&gt;Normwerte!$J$7,2,IF(AF23&gt;Normwerte!$I$7,1,0)),
IF(AND(AF23&gt;0,D23="w",J23="U14"),
     IF(AF23&gt;Normwerte!$J$6,2,IF(AF23&gt;Normwerte!$I$6,1,0)),
IF(AND(AF23&gt;0,D23="w",J23="U15"),
     IF(AF23&gt;Normwerte!$J$5,2,IF(AF23&gt;Normwerte!$I$5,1,0)),
IF(AND(AF23&gt;0,D23="w",J23="U16"),
     IF(AF23&gt;Normwerte!$J$4,2,IF(AF23&gt;Normwerte!$I$4,1,0)),
IF(AND(AF23&gt;0,D23="w",J23="U17"),
     IF(AF23&gt;Normwerte!$J$3,2,IF(AF23&gt;Normwerte!$I$3,1,0)),
IF(AND(AF23&gt;0,D23="w",J23="U18"),
     IF(AF23&gt;Normwerte!$J$2,2,IF(AF23&gt;Normwerte!$I$2,1,0)),"")
))))))))))))</f>
        <v/>
      </c>
      <c r="M23" s="64" t="str">
        <f>IF(AND(Table25[[#This Row],[Position '[L/AA/MB/S/D']]]="L",L23&lt;2),1,Table25[[#This Row],[Landeskader
Punkte
Anthro Berechnung]])</f>
        <v/>
      </c>
      <c r="N23" s="65" t="str">
        <f>IFERROR(IF((Table25[[#This Row],[Z-Score CMJ]]+Table25[[#This Row],[Z Score Spike]])&gt;0, (Table25[[#This Row],[Z-Score CMJ]]+Table25[[#This Row],[Z Score Spike]])/2, ""), "")</f>
        <v/>
      </c>
      <c r="O23" s="63" t="str">
        <f>IF(AND(COUNTIF(N23,"&gt;0")&gt;0,D23="m",J23="U13"),
    IF(N23&gt;Normwerte!$C$13,1,0),
IF(AND(COUNTIF(N23,"&gt;0")&gt;0,D23="m",J23="U14"),
     IF(N23&gt;Normwerte!$C$12,1,0),
IF(AND(COUNTIF(N23,"&gt;0")&gt;0,D23="m",J23="U15"),
     IF(N23&gt;Normwerte!$C$11,1,0),
IF(AND(COUNTIF(N23,"&gt;0")&gt;0,D23="m",J23="U16"),
     IF(N23&gt;Normwerte!$C$10,1,0),
IF(AND(COUNTIF(N23,"&gt;0")&gt;0,D23="m",J23="U17"),
     IF(N23&gt;Normwerte!$C$9,1,0),
IF(AND(COUNTIF(N23,"&gt;0")&gt;0,D23="m",J23="U18"),
     IF(N23&gt;Normwerte!$C$8,1,0),
IF(AND(COUNTIF(N23,"&gt;0")&gt;0,D23="w",J23="U13"),
     IF(N23&gt;Normwerte!$C$7,1,0),
IF(AND(COUNTIF(N23,"&gt;0")&gt;0,D23="w",J23="U14"),
     IF(N23&gt;Normwerte!$C$6,1,0),
IF(AND(COUNTIF(N23,"&gt;0")&gt;0,D23="w",J23="U15"),
     IF(N23&gt;Normwerte!$C$5,1,0),
IF(AND(COUNTIF(N23,"&gt;0")&gt;0,D23="w",J23="U16"),
     IF(N23&gt;Normwerte!$C$4,1,0),
IF(AND(COUNTIF(N23,"&gt;0")&gt;0,D23="w",J23="U17"),
     IF(N23&gt;Normwerte!$C$3,1,0),
IF(AND(COUNTIF(N23,"&gt;0")&gt;0,D23="w",J23="U18"),
     IF(N23&gt;Normwerte!$C$2,1,0),"")
)))))))))))</f>
        <v/>
      </c>
      <c r="P2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3" s="63" t="str">
        <f>IF(AND(COUNTIF(P23,"&gt;0")&gt;0,D23="m",J23="U13"),
    IF(P23&gt;Normwerte!$F$13,1,0),
IF(AND(COUNTIF(P23,"&gt;0")&gt;0,D23="m",J23="U14"),
     IF(P23&gt;Normwerte!$F$12,1,0),
IF(AND(COUNTIF(P23,"&gt;0")&gt;0,D23="m",J23="U15"),
     IF(P23&gt;Normwerte!$F$11,1,0),
IF(AND(COUNTIF(P23,"&gt;0")&gt;0,D23="m",J23="U16"),
     IF(P23&gt;Normwerte!$F$10,1,0),
IF(AND(COUNTIF(P23,"&gt;0")&gt;0,D23="m",J23="U17"),
     IF(P23&gt;Normwerte!$F$9,1,0),
IF(AND(COUNTIF(P23,"&gt;0")&gt;0,D23="m",J23="U18"),
     IF(P23&gt;Normwerte!$F$8,1,0),
IF(AND(COUNTIF(P23,"&gt;0")&gt;0,D23="w",J23="U13"),
     IF(P23&gt;Normwerte!$F$7,1,0),
IF(AND(COUNTIF(P23,"&gt;0")&gt;0,D23="w",J23="U14"),
     IF(P23&gt;Normwerte!$F$6,1,0),
IF(AND(COUNTIF(P23,"&gt;0")&gt;0,D23="w",J23="U15"),
     IF(P23&gt;Normwerte!$F$5,1,0),
IF(AND(COUNTIF(P23,"&gt;0")&gt;0,D23="w",J23="U16"),
     IF(P23&gt;Normwerte!$F$4,1,0),
IF(AND(COUNTIF(P23,"&gt;0")&gt;0,D23="w",J23="U17"),
     IF(P23&gt;Normwerte!$F$3,1,0),
IF(AND(COUNTIF(P23,"&gt;0")&gt;0,D23="w",J23="U18"),
     IF(P23&gt;Normwerte!$F$2,1,0),"")
)))))))))))</f>
        <v/>
      </c>
      <c r="R23" s="66" t="str">
        <f>Table25[[#This Row],[Punkte
T-Test]]</f>
        <v/>
      </c>
      <c r="S23" s="73" t="str">
        <f>IF(SUMIF(Table25[[#This Row],[Landeskader
Punkte
Anthro]:[Landeskader
Punkte
T-Test]],"&gt;0")=0,
    "",
    SUM(M23,O23,Q23,R23))</f>
        <v/>
      </c>
      <c r="T23" s="101"/>
      <c r="U23" s="101"/>
      <c r="V23" s="26"/>
      <c r="W23" s="26"/>
      <c r="X23" s="26"/>
      <c r="Y23" s="24"/>
      <c r="Z23" s="24"/>
      <c r="AA23" s="24"/>
      <c r="AB23" s="26"/>
      <c r="AC23" s="26"/>
      <c r="AD2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3" s="55" t="str">
        <f t="shared" si="7"/>
        <v/>
      </c>
      <c r="AF23" s="75" t="str">
        <f t="shared" si="1"/>
        <v/>
      </c>
      <c r="AG23" s="74"/>
      <c r="AH23" s="52"/>
      <c r="AI23" s="24"/>
      <c r="AJ23" s="36" t="str">
        <f>IF(COUNTIF(Table25[[#This Row],[Jump &amp; Reach 
(CMJ) V1]:[Jump &amp; Reach 
(CMJ) V3]],"&gt;0")&gt;0,
     MAX(Table25[[#This Row],[Jump &amp; Reach 
(CMJ) V1]:[Jump &amp; Reach 
(CMJ) V3]]),
     "")</f>
        <v/>
      </c>
      <c r="AK23" s="37" t="str">
        <f>IF(COUNTIF(Table25[[#This Row],[Jump &amp; Reach 
(CMJ) max.]],"&gt;0")&gt;0,
     Table25[[#This Row],[Jump &amp; Reach 
(CMJ) max.]]-Table25[[#This Row],[Reichhöhe
einarmig '[cm']]],
     "")</f>
        <v/>
      </c>
      <c r="AL23" s="57" t="str">
        <f t="shared" si="2"/>
        <v/>
      </c>
      <c r="AM23" s="38" t="str">
        <f>IF(AND(COUNTIF(AL23,"&gt;0")&gt;0,D23="m",J23="U13"),
    IF(AL23&gt;Normwerte!$C$13,1,0),
IF(AND(COUNTIF(AL23,"&gt;0")&gt;0,D23="m",J23="U14"),
     IF(AL23&gt;Normwerte!$C$12,1,0),
IF(AND(COUNTIF(AL23,"&gt;0")&gt;0,D23="m",J23="U15"),
     IF(AL23&gt;Normwerte!$C$11,1,0),
IF(AND(COUNTIF(AL23,"&gt;0")&gt;0,D23="m",J23="U16"),
     IF(AL23&gt;Normwerte!$C$10,1,0),
IF(AND(COUNTIF(AL23,"&gt;0")&gt;0,D23="m",J23="U17"),
     IF(AL23&gt;Normwerte!$C$9,1,0),
IF(AND(COUNTIF(AL23,"&gt;0")&gt;0,D23="m",J23="U18"),
     IF(AL23&gt;Normwerte!$C$8,1,0),
IF(AND(COUNTIF(AL23,"&gt;0")&gt;0,D23="w",J23="U13"),
     IF(AL23&gt;Normwerte!$C$7,1,0),
IF(AND(COUNTIF(AL23,"&gt;0")&gt;0,D23="w",J23="U14"),
     IF(AL23&gt;Normwerte!$C$6,1,0),
IF(AND(COUNTIF(AL23,"&gt;0")&gt;0,D23="w",J23="U15"),
     IF(AL23&gt;Normwerte!$C$5,1,0),
IF(AND(COUNTIF(AL23,"&gt;0")&gt;0,D23="w",J23="U16"),
     IF(AL23&gt;Normwerte!$C$4,1,0),
IF(AND(COUNTIF(AL23,"&gt;0")&gt;0,D23="w",J23="U17"),
     IF(AL23&gt;Normwerte!$C$3,1,0),
IF(AND(COUNTIF(AL23,"&gt;0")&gt;0,D23="w",J23="U18"),
     IF(AL23&gt;Normwerte!$C$2,1,0),"")
)))))))))))</f>
        <v/>
      </c>
      <c r="AN23" s="6"/>
      <c r="AO23" s="6"/>
      <c r="AP23" s="6"/>
      <c r="AQ2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3" s="38" t="str">
        <f>IF(COUNTIF(Table25[[#This Row],[Jump &amp; Reach 
(Spike) max.]],"&gt;0")&gt;0,
     Table25[[#This Row],[Jump &amp; Reach 
(Spike) max.]]-Table25[[#This Row],[Reichhöhe
einarmig '[cm']]],
     "")</f>
        <v/>
      </c>
      <c r="AS23" s="57" t="str">
        <f t="shared" si="3"/>
        <v/>
      </c>
      <c r="AT23" s="38" t="str">
        <f>IF(AND(COUNTIF(AS23,"&gt;0")&gt;0,D23="m",J23="U13"),
    IF(AS23&gt;Normwerte!$D$13,1,0),
IF(AND(COUNTIF(AS23,"&gt;0")&gt;0,D23="m",J23="U14"),
     IF(AS23&gt;Normwerte!$D$12,1,0),
IF(AND(COUNTIF(AS23,"&gt;0")&gt;0,D23="m",J23="U15"),
     IF(AS23&gt;Normwerte!$D$11,1,0),
IF(AND(COUNTIF(AS23,"&gt;0")&gt;0,D23="m",J23="U16"),
     IF(AS23&gt;Normwerte!$D$10,1,0),
IF(AND(COUNTIF(AS23,"&gt;0")&gt;0,D23="m",J23="U17"),
     IF(AS23&gt;Normwerte!$D$9,1,0),
IF(AND(COUNTIF(AS23,"&gt;0")&gt;0,D23="m",J23="U18"),
     IF(AS23&gt;Normwerte!$D$8,1,0),
IF(AND(COUNTIF(AS23,"&gt;0")&gt;0,D23="w",J23="U13"),
     IF(AS23&gt;Normwerte!$D$7,1,0),
IF(AND(COUNTIF(AS23,"&gt;0")&gt;0,D23="w",J23="U14"),
     IF(AS23&gt;Normwerte!$D$6,1,0),
IF(AND(COUNTIF(AS23,"&gt;0")&gt;0,D23="w",J23="U15"),
     IF(AS23&gt;Normwerte!$D$5,1,0),
IF(AND(COUNTIF(AS23,"&gt;0")&gt;0,D23="w",J23="U16"),
     IF(AS23&gt;Normwerte!$D$4,1,0),
IF(AND(COUNTIF(AS23,"&gt;0")&gt;0,D23="w",J23="U17"),
     IF(AS23&gt;Normwerte!$D$3,1,0),
IF(AND(COUNTIF(AS23,"&gt;0")&gt;0,D23="w",J23="U18"),
     IF(AS23&gt;Normwerte!$D$2,1,0),"")
)))))))))))</f>
        <v/>
      </c>
      <c r="AU23" s="6"/>
      <c r="AV23" s="6"/>
      <c r="AW23" s="6"/>
      <c r="AX2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3" s="57" t="str">
        <f t="shared" si="4"/>
        <v/>
      </c>
      <c r="AZ23" s="38" t="str">
        <f>IF(AND(COUNTIF(AY23,"&gt;0")&gt;0,D23="m",J23="U13"),
    IF(AY23&gt;Normwerte!$E$13,1,0),
IF(AND(COUNTIF(AY23,"&gt;0")&gt;0,D23="m",J23="U14"),
     IF(AY23&gt;Normwerte!$E$12,1,0),
IF(AND(COUNTIF(AY23,"&gt;0")&gt;0,D23="m",J23="U15"),
     IF(AY23&gt;Normwerte!$E$11,1,0),
IF(AND(COUNTIF(AY23,"&gt;0")&gt;0,D23="m",J23="U16"),
     IF(AY23&gt;Normwerte!$E$10,1,0),
IF(AND(COUNTIF(AY23,"&gt;0")&gt;0,D23="m",J23="U17"),
     IF(AY23&gt;Normwerte!$E$9,1,0),
IF(AND(COUNTIF(AY23,"&gt;0")&gt;0,D23="m",J23="U18"),
     IF(AY23&gt;Normwerte!$E$8,1,0),
IF(AND(COUNTIF(AY23,"&gt;0")&gt;0,D23="w",J23="U13"),
     IF(AY23&gt;Normwerte!$E$7,1,0),
IF(AND(COUNTIF(AY23,"&gt;0")&gt;0,D23="w",J23="U14"),
     IF(AY23&gt;Normwerte!$E$6,1,0),
IF(AND(COUNTIF(AY23,"&gt;0")&gt;0,D23="w",J23="U15"),
     IF(AY23&gt;Normwerte!$E$5,1,0),
IF(AND(COUNTIF(AY23,"&gt;0")&gt;0,D23="w",J23="U16"),
     IF(AY23&gt;Normwerte!$E$4,1,0),
IF(AND(COUNTIF(AY23,"&gt;0")&gt;0,D23="w",J23="U17"),
     IF(AY23&gt;Normwerte!$E$3,1,0),
IF(AND(COUNTIF(AY23,"&gt;0")&gt;0,D23="w",J23="U18"),
     IF(AY23&gt;Normwerte!$E$2,1,0),"")
)))))))))))</f>
        <v/>
      </c>
      <c r="BA23" s="6"/>
      <c r="BB23" s="6"/>
      <c r="BC23" s="6"/>
      <c r="BD2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3" s="56" t="str">
        <f t="shared" si="8"/>
        <v/>
      </c>
      <c r="BF23" s="38" t="str">
        <f>IF(AND(COUNTIF(BE23,"&gt;0")&gt;0,D23="m",J23="U13"),
    IF(BE23&gt;Normwerte!$F$13,1,0),
IF(AND(COUNTIF(BE23,"&gt;0")&gt;0,D23="m",J23="U14"),
     IF(BE23&gt;Normwerte!$F$12,1,0),
IF(AND(COUNTIF(BE23,"&gt;0")&gt;0,D23="m",J23="U15"),
     IF(BE23&gt;Normwerte!$F$11,1,0),
IF(AND(COUNTIF(BE23,"&gt;0")&gt;0,D23="m",J23="U16"),
     IF(BE23&gt;Normwerte!$F$10,1,0),
IF(AND(COUNTIF(BE23,"&gt;0")&gt;0,D23="m",J23="U17"),
     IF(BE23&gt;Normwerte!$F$9,1,0),
IF(AND(COUNTIF(BE23,"&gt;0")&gt;0,D23="m",J23="U18"),
     IF(BE23&gt;Normwerte!$F$8,1,0),
IF(AND(COUNTIF(BE23,"&gt;0")&gt;0,D23="w",J23="U13"),
     IF(BE23&gt;Normwerte!$F$7,1,0),
IF(AND(COUNTIF(BE23,"&gt;0")&gt;0,D23="w",J23="U14"),
     IF(BE23&gt;Normwerte!$F$6,1,0),
IF(AND(COUNTIF(BE23,"&gt;0")&gt;0,D23="w",J23="U15"),
     IF(BE23&gt;Normwerte!$F$5,1,0),
IF(AND(COUNTIF(BE23,"&gt;0")&gt;0,D23="w",J23="U16"),
     IF(BE23&gt;Normwerte!$F$4,1,0),
IF(AND(COUNTIF(BE23,"&gt;0")&gt;0,D23="w",J23="U17"),
     IF(BE23&gt;Normwerte!$F$3,1,0),
IF(AND(COUNTIF(BE23,"&gt;0")&gt;0,D23="w",J23="U18"),
     IF(BE23&gt;Normwerte!$F$2,1,0),"")
)))))))))))</f>
        <v/>
      </c>
      <c r="BG23" s="6"/>
      <c r="BH23" s="6"/>
      <c r="BI23" s="6"/>
      <c r="BJ23" s="40" t="str">
        <f>IF(COUNTIF(Table25[[#This Row],[Schlagballwurf V1
'[km/h']]:[Schlagballwurf V3
'[km/h']]],"&gt;0")&gt;0,
     MAX(Table25[[#This Row],[Schlagballwurf V1
'[km/h']]:[Schlagballwurf V3
'[km/h']]]),
     "")</f>
        <v/>
      </c>
      <c r="BK23" s="57" t="str">
        <f t="shared" si="5"/>
        <v/>
      </c>
      <c r="BL23" s="38" t="str">
        <f>IF(AND(COUNTIF(BK23,"&gt;0")&gt;0,D23="m",J23="U13"),
     IF(BK23&gt;Normwerte!$G$13,1,0),
IF(AND(COUNTIF(BK23,"&gt;0")&gt;0,D23="m",J23="U14"),
     IF(BK23&gt;Normwerte!$G$12,1,0),
IF(AND(COUNTIF(BK23,"&gt;0")&gt;0,D23="m",J23="U15"),
     IF(BK23&gt;Normwerte!$G$11,1,0),
IF(AND(COUNTIF(BK23,"&gt;0")&gt;0,D23="m",J23="U16"),
     IF(BK23&gt;Normwerte!$G$10,1,0),
IF(AND(COUNTIF(BK23,"&gt;0")&gt;0,D23="m",J23="U17"),
     IF(BK23&gt;Normwerte!$G$9,1,0),
IF(AND(COUNTIF(BK23,"&gt;0")&gt;0,D23="m",J23="U18"),
     IF(BK23&gt;Normwerte!$G$8,1,0),
IF(AND(COUNTIF(BK23,"&gt;0")&gt;0,D23="w",J23="U13"),
     IF(BK23&gt;Normwerte!$G$7,1,0),
IF(AND(COUNTIF(BK23,"&gt;0")&gt;0,D23="w",J23="U14"),
     IF(BK23&gt;Normwerte!$G$6,1,0),
IF(AND(COUNTIF(BK23,"&gt;0")&gt;0,D23="w",J23="U15"),
     IF(BK23&gt;Normwerte!$G$5,1,0),
IF(AND(COUNTIF(BK23,"&gt;0")&gt;0,D23="w",J23="U16"),
     IF(BK23&gt;Normwerte!$G$4,1,0),
IF(AND(COUNTIF(BK23,"&gt;0")&gt;0,D23="w",J23="U17"),
     IF(BK23&gt;Normwerte!$G$3,1,0),
IF(AND(COUNTIF(BK23,"&gt;0")&gt;0,D23="w",J23="U18"),
     IF(BK23&gt;Normwerte!$G$2,1,0),"")
)))))))))))</f>
        <v/>
      </c>
      <c r="BM23" s="6"/>
      <c r="BN23" s="6"/>
      <c r="BO23" s="6"/>
      <c r="BP23" s="6"/>
      <c r="BQ23" s="40" t="str">
        <f>IF(COUNTIF(Table25[[#This Row],[T-Test links
V1
'[s']]:[T-Test links
V2
'[s']]],"&gt;0")&gt;0,
     MIN(Table25[[#This Row],[T-Test links
V1
'[s']]:[T-Test links
V2
'[s']]]),
     "")</f>
        <v/>
      </c>
      <c r="BR23" s="40" t="str">
        <f>IF(COUNTIF(Table25[[#This Row],[T-Test rechts 
V1
'[s']]:[T-Test rechts
V2
'[s']]],"&gt;0")&gt;0,
     MIN(Table25[[#This Row],[T-Test rechts 
V1
'[s']]:[T-Test rechts
V2
'[s']]]),
     "")</f>
        <v/>
      </c>
      <c r="BS2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3" s="57" t="str">
        <f t="shared" si="6"/>
        <v/>
      </c>
      <c r="BU23" s="38" t="str">
        <f>IF(AND(COUNTIF(BT23,"&gt;0")&gt;0,D23="m",J23="U13"),
     IF(BT23&gt;Normwerte!$H$13,1,0),
IF(AND(COUNTIF(BT23,"&gt;0")&gt;0,D23="m",J23="U14"),
     IF(BT23&gt;Normwerte!$H$12,1,0),
IF(AND(COUNTIF(BT23,"&gt;0")&gt;0,D23="m",J23="U15"),
     IF(BT23&gt;Normwerte!$H$11,1,0),
IF(AND(COUNTIF(BT23,"&gt;0")&gt;0,D23="m",J23="U16"),
     IF(BT23&gt;Normwerte!$H$10,1,0),
IF(AND(COUNTIF(BT23,"&gt;0")&gt;0,D23="m",J23="U17"),
     IF(BT23&gt;Normwerte!$H$9,1,0),
IF(AND(COUNTIF(BT23,"&gt;0")&gt;0,D23="m",J23="U18"),
     IF(BT23&gt;Normwerte!$H$8,1,0),
IF(AND(COUNTIF(BT23,"&gt;0")&gt;0,D23="w",J23="U13"),
     IF(BT23&gt;Normwerte!$H$7,1,0),
IF(AND(COUNTIF(BT23,"&gt;0")&gt;0,D23="w",J23="U14"),
     IF(BT23&gt;Normwerte!$H$6,1,0),
IF(AND(COUNTIF(BT23,"&gt;0")&gt;0,D23="w",J23="U15"),
     IF(BT23&gt;Normwerte!$H$5,1,0),
IF(AND(COUNTIF(BT23,"&gt;0")&gt;0,D23="w",J23="U16"),
     IF(BT23&gt;Normwerte!$H$4,1,0),
IF(AND(COUNTIF(BT23,"&gt;0")&gt;0,D23="w",J23="U17"),
     IF(BT23&gt;Normwerte!$H$3,1,0),
IF(AND(COUNTIF(BT23,"&gt;0")&gt;0,D23="w",J23="U18"),
     IF(BT23&gt;Normwerte!$H$2,1,0),"")
)))))))))))</f>
        <v/>
      </c>
    </row>
    <row r="24" spans="2:73" x14ac:dyDescent="0.45">
      <c r="B24" s="103"/>
      <c r="C24" s="103"/>
      <c r="D24" s="43"/>
      <c r="E24" s="93"/>
      <c r="F24" s="53"/>
      <c r="G24" s="5"/>
      <c r="H24" s="95"/>
      <c r="I24" s="12" t="str">
        <f>IF(ISBLANK(Table25[[#This Row],[Geb.Datum
'[TT.MM.JJJJ']]]),"",
     YEAR(Table25[[#This Row],[Geb.Datum
'[TT.MM.JJJJ']]]))</f>
        <v/>
      </c>
      <c r="J24" s="30" t="str">
        <f>_xlfn.XLOOKUP(Table25[[#This Row],[Geburtsjahr]],Altersklasse!$B$2:$B$7,Altersklasse!$A$2:$A$7,"",0)</f>
        <v/>
      </c>
      <c r="K24" s="42" t="str">
        <f t="shared" si="9"/>
        <v/>
      </c>
      <c r="L24" s="50" t="str">
        <f>IF(OR(ISBLANK(AF24),NOT(ISNUMBER(AF24))),"",IF(AND(AF24&gt;0,D24="m",J24="U13"),
    IF(AF24&gt;Normwerte!$J$13,2,IF(AF24&gt;Normwerte!$I$13,1,0)),
IF(AND(AF24&gt;0,D24="m",J24="U14"),
     IF(AF24&gt;Normwerte!$J$12,2,IF(AF24&gt;Normwerte!$I$12,1,0)),
IF(AND(AF24&gt;0,D24="m",J24="U15"),
     IF(AF24&gt;Normwerte!$J$11,2,IF(AF24&gt;Normwerte!$I$11,1,0)),
IF(AND(AF24&gt;0,D24="m",J24="U16"),
     IF(AF24&gt;Normwerte!$J$10,2,IF(AF24&gt;Normwerte!$I$10,1,0)),
IF(AND(AF24&gt;0,D24="m",J24="U17"),
     IF(AF24&gt;Normwerte!$J$9,2,IF(AF24&gt;Normwerte!$I$9,1,0)),
IF(AND(AF24&gt;0,D24="m",J24="U18"),
     IF(AF24&gt;Normwerte!$J$8,2,IF(AF24&gt;Normwerte!$I$8,1,0)),
IF(AND(AF24&gt;0,D24="w",J24="U13"),
     IF(AF24&gt;Normwerte!$J$7,2,IF(AF24&gt;Normwerte!$I$7,1,0)),
IF(AND(AF24&gt;0,D24="w",J24="U14"),
     IF(AF24&gt;Normwerte!$J$6,2,IF(AF24&gt;Normwerte!$I$6,1,0)),
IF(AND(AF24&gt;0,D24="w",J24="U15"),
     IF(AF24&gt;Normwerte!$J$5,2,IF(AF24&gt;Normwerte!$I$5,1,0)),
IF(AND(AF24&gt;0,D24="w",J24="U16"),
     IF(AF24&gt;Normwerte!$J$4,2,IF(AF24&gt;Normwerte!$I$4,1,0)),
IF(AND(AF24&gt;0,D24="w",J24="U17"),
     IF(AF24&gt;Normwerte!$J$3,2,IF(AF24&gt;Normwerte!$I$3,1,0)),
IF(AND(AF24&gt;0,D24="w",J24="U18"),
     IF(AF24&gt;Normwerte!$J$2,2,IF(AF24&gt;Normwerte!$I$2,1,0)),"")
))))))))))))</f>
        <v/>
      </c>
      <c r="M24" s="64" t="str">
        <f>IF(AND(Table25[[#This Row],[Position '[L/AA/MB/S/D']]]="L",L24&lt;2),1,Table25[[#This Row],[Landeskader
Punkte
Anthro Berechnung]])</f>
        <v/>
      </c>
      <c r="N24" s="65" t="str">
        <f>IFERROR(IF((Table25[[#This Row],[Z-Score CMJ]]+Table25[[#This Row],[Z Score Spike]])&gt;0, (Table25[[#This Row],[Z-Score CMJ]]+Table25[[#This Row],[Z Score Spike]])/2, ""), "")</f>
        <v/>
      </c>
      <c r="O24" s="63" t="str">
        <f>IF(AND(COUNTIF(N24,"&gt;0")&gt;0,D24="m",J24="U13"),
    IF(N24&gt;Normwerte!$C$13,1,0),
IF(AND(COUNTIF(N24,"&gt;0")&gt;0,D24="m",J24="U14"),
     IF(N24&gt;Normwerte!$C$12,1,0),
IF(AND(COUNTIF(N24,"&gt;0")&gt;0,D24="m",J24="U15"),
     IF(N24&gt;Normwerte!$C$11,1,0),
IF(AND(COUNTIF(N24,"&gt;0")&gt;0,D24="m",J24="U16"),
     IF(N24&gt;Normwerte!$C$10,1,0),
IF(AND(COUNTIF(N24,"&gt;0")&gt;0,D24="m",J24="U17"),
     IF(N24&gt;Normwerte!$C$9,1,0),
IF(AND(COUNTIF(N24,"&gt;0")&gt;0,D24="m",J24="U18"),
     IF(N24&gt;Normwerte!$C$8,1,0),
IF(AND(COUNTIF(N24,"&gt;0")&gt;0,D24="w",J24="U13"),
     IF(N24&gt;Normwerte!$C$7,1,0),
IF(AND(COUNTIF(N24,"&gt;0")&gt;0,D24="w",J24="U14"),
     IF(N24&gt;Normwerte!$C$6,1,0),
IF(AND(COUNTIF(N24,"&gt;0")&gt;0,D24="w",J24="U15"),
     IF(N24&gt;Normwerte!$C$5,1,0),
IF(AND(COUNTIF(N24,"&gt;0")&gt;0,D24="w",J24="U16"),
     IF(N24&gt;Normwerte!$C$4,1,0),
IF(AND(COUNTIF(N24,"&gt;0")&gt;0,D24="w",J24="U17"),
     IF(N24&gt;Normwerte!$C$3,1,0),
IF(AND(COUNTIF(N24,"&gt;0")&gt;0,D24="w",J24="U18"),
     IF(N24&gt;Normwerte!$C$2,1,0),"")
)))))))))))</f>
        <v/>
      </c>
      <c r="P2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4" s="63" t="str">
        <f>IF(AND(COUNTIF(P24,"&gt;0")&gt;0,D24="m",J24="U13"),
    IF(P24&gt;Normwerte!$F$13,1,0),
IF(AND(COUNTIF(P24,"&gt;0")&gt;0,D24="m",J24="U14"),
     IF(P24&gt;Normwerte!$F$12,1,0),
IF(AND(COUNTIF(P24,"&gt;0")&gt;0,D24="m",J24="U15"),
     IF(P24&gt;Normwerte!$F$11,1,0),
IF(AND(COUNTIF(P24,"&gt;0")&gt;0,D24="m",J24="U16"),
     IF(P24&gt;Normwerte!$F$10,1,0),
IF(AND(COUNTIF(P24,"&gt;0")&gt;0,D24="m",J24="U17"),
     IF(P24&gt;Normwerte!$F$9,1,0),
IF(AND(COUNTIF(P24,"&gt;0")&gt;0,D24="m",J24="U18"),
     IF(P24&gt;Normwerte!$F$8,1,0),
IF(AND(COUNTIF(P24,"&gt;0")&gt;0,D24="w",J24="U13"),
     IF(P24&gt;Normwerte!$F$7,1,0),
IF(AND(COUNTIF(P24,"&gt;0")&gt;0,D24="w",J24="U14"),
     IF(P24&gt;Normwerte!$F$6,1,0),
IF(AND(COUNTIF(P24,"&gt;0")&gt;0,D24="w",J24="U15"),
     IF(P24&gt;Normwerte!$F$5,1,0),
IF(AND(COUNTIF(P24,"&gt;0")&gt;0,D24="w",J24="U16"),
     IF(P24&gt;Normwerte!$F$4,1,0),
IF(AND(COUNTIF(P24,"&gt;0")&gt;0,D24="w",J24="U17"),
     IF(P24&gt;Normwerte!$F$3,1,0),
IF(AND(COUNTIF(P24,"&gt;0")&gt;0,D24="w",J24="U18"),
     IF(P24&gt;Normwerte!$F$2,1,0),"")
)))))))))))</f>
        <v/>
      </c>
      <c r="R24" s="66" t="str">
        <f>Table25[[#This Row],[Punkte
T-Test]]</f>
        <v/>
      </c>
      <c r="S24" s="73" t="str">
        <f>IF(SUMIF(Table25[[#This Row],[Landeskader
Punkte
Anthro]:[Landeskader
Punkte
T-Test]],"&gt;0")=0,
    "",
    SUM(M24,O24,Q24,R24))</f>
        <v/>
      </c>
      <c r="T24" s="101"/>
      <c r="U24" s="101"/>
      <c r="V24" s="26"/>
      <c r="W24" s="26"/>
      <c r="X24" s="26"/>
      <c r="Y24" s="24"/>
      <c r="Z24" s="24"/>
      <c r="AA24" s="24"/>
      <c r="AB24" s="26"/>
      <c r="AC24" s="26"/>
      <c r="AD2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4" s="55" t="str">
        <f t="shared" si="7"/>
        <v/>
      </c>
      <c r="AF24" s="75" t="str">
        <f t="shared" si="1"/>
        <v/>
      </c>
      <c r="AG24" s="74"/>
      <c r="AH24" s="52"/>
      <c r="AI24" s="24"/>
      <c r="AJ24" s="36" t="str">
        <f>IF(COUNTIF(Table25[[#This Row],[Jump &amp; Reach 
(CMJ) V1]:[Jump &amp; Reach 
(CMJ) V3]],"&gt;0")&gt;0,
     MAX(Table25[[#This Row],[Jump &amp; Reach 
(CMJ) V1]:[Jump &amp; Reach 
(CMJ) V3]]),
     "")</f>
        <v/>
      </c>
      <c r="AK24" s="37" t="str">
        <f>IF(COUNTIF(Table25[[#This Row],[Jump &amp; Reach 
(CMJ) max.]],"&gt;0")&gt;0,
     Table25[[#This Row],[Jump &amp; Reach 
(CMJ) max.]]-Table25[[#This Row],[Reichhöhe
einarmig '[cm']]],
     "")</f>
        <v/>
      </c>
      <c r="AL24" s="57" t="str">
        <f t="shared" si="2"/>
        <v/>
      </c>
      <c r="AM24" s="38" t="str">
        <f>IF(AND(COUNTIF(AL24,"&gt;0")&gt;0,D24="m",J24="U13"),
    IF(AL24&gt;Normwerte!$C$13,1,0),
IF(AND(COUNTIF(AL24,"&gt;0")&gt;0,D24="m",J24="U14"),
     IF(AL24&gt;Normwerte!$C$12,1,0),
IF(AND(COUNTIF(AL24,"&gt;0")&gt;0,D24="m",J24="U15"),
     IF(AL24&gt;Normwerte!$C$11,1,0),
IF(AND(COUNTIF(AL24,"&gt;0")&gt;0,D24="m",J24="U16"),
     IF(AL24&gt;Normwerte!$C$10,1,0),
IF(AND(COUNTIF(AL24,"&gt;0")&gt;0,D24="m",J24="U17"),
     IF(AL24&gt;Normwerte!$C$9,1,0),
IF(AND(COUNTIF(AL24,"&gt;0")&gt;0,D24="m",J24="U18"),
     IF(AL24&gt;Normwerte!$C$8,1,0),
IF(AND(COUNTIF(AL24,"&gt;0")&gt;0,D24="w",J24="U13"),
     IF(AL24&gt;Normwerte!$C$7,1,0),
IF(AND(COUNTIF(AL24,"&gt;0")&gt;0,D24="w",J24="U14"),
     IF(AL24&gt;Normwerte!$C$6,1,0),
IF(AND(COUNTIF(AL24,"&gt;0")&gt;0,D24="w",J24="U15"),
     IF(AL24&gt;Normwerte!$C$5,1,0),
IF(AND(COUNTIF(AL24,"&gt;0")&gt;0,D24="w",J24="U16"),
     IF(AL24&gt;Normwerte!$C$4,1,0),
IF(AND(COUNTIF(AL24,"&gt;0")&gt;0,D24="w",J24="U17"),
     IF(AL24&gt;Normwerte!$C$3,1,0),
IF(AND(COUNTIF(AL24,"&gt;0")&gt;0,D24="w",J24="U18"),
     IF(AL24&gt;Normwerte!$C$2,1,0),"")
)))))))))))</f>
        <v/>
      </c>
      <c r="AN24" s="6"/>
      <c r="AO24" s="6"/>
      <c r="AP24" s="6"/>
      <c r="AQ2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4" s="38" t="str">
        <f>IF(COUNTIF(Table25[[#This Row],[Jump &amp; Reach 
(Spike) max.]],"&gt;0")&gt;0,
     Table25[[#This Row],[Jump &amp; Reach 
(Spike) max.]]-Table25[[#This Row],[Reichhöhe
einarmig '[cm']]],
     "")</f>
        <v/>
      </c>
      <c r="AS24" s="57" t="str">
        <f t="shared" si="3"/>
        <v/>
      </c>
      <c r="AT24" s="38" t="str">
        <f>IF(AND(COUNTIF(AS24,"&gt;0")&gt;0,D24="m",J24="U13"),
    IF(AS24&gt;Normwerte!$D$13,1,0),
IF(AND(COUNTIF(AS24,"&gt;0")&gt;0,D24="m",J24="U14"),
     IF(AS24&gt;Normwerte!$D$12,1,0),
IF(AND(COUNTIF(AS24,"&gt;0")&gt;0,D24="m",J24="U15"),
     IF(AS24&gt;Normwerte!$D$11,1,0),
IF(AND(COUNTIF(AS24,"&gt;0")&gt;0,D24="m",J24="U16"),
     IF(AS24&gt;Normwerte!$D$10,1,0),
IF(AND(COUNTIF(AS24,"&gt;0")&gt;0,D24="m",J24="U17"),
     IF(AS24&gt;Normwerte!$D$9,1,0),
IF(AND(COUNTIF(AS24,"&gt;0")&gt;0,D24="m",J24="U18"),
     IF(AS24&gt;Normwerte!$D$8,1,0),
IF(AND(COUNTIF(AS24,"&gt;0")&gt;0,D24="w",J24="U13"),
     IF(AS24&gt;Normwerte!$D$7,1,0),
IF(AND(COUNTIF(AS24,"&gt;0")&gt;0,D24="w",J24="U14"),
     IF(AS24&gt;Normwerte!$D$6,1,0),
IF(AND(COUNTIF(AS24,"&gt;0")&gt;0,D24="w",J24="U15"),
     IF(AS24&gt;Normwerte!$D$5,1,0),
IF(AND(COUNTIF(AS24,"&gt;0")&gt;0,D24="w",J24="U16"),
     IF(AS24&gt;Normwerte!$D$4,1,0),
IF(AND(COUNTIF(AS24,"&gt;0")&gt;0,D24="w",J24="U17"),
     IF(AS24&gt;Normwerte!$D$3,1,0),
IF(AND(COUNTIF(AS24,"&gt;0")&gt;0,D24="w",J24="U18"),
     IF(AS24&gt;Normwerte!$D$2,1,0),"")
)))))))))))</f>
        <v/>
      </c>
      <c r="AU24" s="6"/>
      <c r="AV24" s="6"/>
      <c r="AW24" s="6"/>
      <c r="AX2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4" s="57" t="str">
        <f t="shared" si="4"/>
        <v/>
      </c>
      <c r="AZ24" s="38" t="str">
        <f>IF(AND(COUNTIF(AY24,"&gt;0")&gt;0,D24="m",J24="U13"),
    IF(AY24&gt;Normwerte!$E$13,1,0),
IF(AND(COUNTIF(AY24,"&gt;0")&gt;0,D24="m",J24="U14"),
     IF(AY24&gt;Normwerte!$E$12,1,0),
IF(AND(COUNTIF(AY24,"&gt;0")&gt;0,D24="m",J24="U15"),
     IF(AY24&gt;Normwerte!$E$11,1,0),
IF(AND(COUNTIF(AY24,"&gt;0")&gt;0,D24="m",J24="U16"),
     IF(AY24&gt;Normwerte!$E$10,1,0),
IF(AND(COUNTIF(AY24,"&gt;0")&gt;0,D24="m",J24="U17"),
     IF(AY24&gt;Normwerte!$E$9,1,0),
IF(AND(COUNTIF(AY24,"&gt;0")&gt;0,D24="m",J24="U18"),
     IF(AY24&gt;Normwerte!$E$8,1,0),
IF(AND(COUNTIF(AY24,"&gt;0")&gt;0,D24="w",J24="U13"),
     IF(AY24&gt;Normwerte!$E$7,1,0),
IF(AND(COUNTIF(AY24,"&gt;0")&gt;0,D24="w",J24="U14"),
     IF(AY24&gt;Normwerte!$E$6,1,0),
IF(AND(COUNTIF(AY24,"&gt;0")&gt;0,D24="w",J24="U15"),
     IF(AY24&gt;Normwerte!$E$5,1,0),
IF(AND(COUNTIF(AY24,"&gt;0")&gt;0,D24="w",J24="U16"),
     IF(AY24&gt;Normwerte!$E$4,1,0),
IF(AND(COUNTIF(AY24,"&gt;0")&gt;0,D24="w",J24="U17"),
     IF(AY24&gt;Normwerte!$E$3,1,0),
IF(AND(COUNTIF(AY24,"&gt;0")&gt;0,D24="w",J24="U18"),
     IF(AY24&gt;Normwerte!$E$2,1,0),"")
)))))))))))</f>
        <v/>
      </c>
      <c r="BA24" s="6"/>
      <c r="BB24" s="6"/>
      <c r="BC24" s="6"/>
      <c r="BD2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4" s="56" t="str">
        <f t="shared" si="8"/>
        <v/>
      </c>
      <c r="BF24" s="38" t="str">
        <f>IF(AND(COUNTIF(BE24,"&gt;0")&gt;0,D24="m",J24="U13"),
    IF(BE24&gt;Normwerte!$F$13,1,0),
IF(AND(COUNTIF(BE24,"&gt;0")&gt;0,D24="m",J24="U14"),
     IF(BE24&gt;Normwerte!$F$12,1,0),
IF(AND(COUNTIF(BE24,"&gt;0")&gt;0,D24="m",J24="U15"),
     IF(BE24&gt;Normwerte!$F$11,1,0),
IF(AND(COUNTIF(BE24,"&gt;0")&gt;0,D24="m",J24="U16"),
     IF(BE24&gt;Normwerte!$F$10,1,0),
IF(AND(COUNTIF(BE24,"&gt;0")&gt;0,D24="m",J24="U17"),
     IF(BE24&gt;Normwerte!$F$9,1,0),
IF(AND(COUNTIF(BE24,"&gt;0")&gt;0,D24="m",J24="U18"),
     IF(BE24&gt;Normwerte!$F$8,1,0),
IF(AND(COUNTIF(BE24,"&gt;0")&gt;0,D24="w",J24="U13"),
     IF(BE24&gt;Normwerte!$F$7,1,0),
IF(AND(COUNTIF(BE24,"&gt;0")&gt;0,D24="w",J24="U14"),
     IF(BE24&gt;Normwerte!$F$6,1,0),
IF(AND(COUNTIF(BE24,"&gt;0")&gt;0,D24="w",J24="U15"),
     IF(BE24&gt;Normwerte!$F$5,1,0),
IF(AND(COUNTIF(BE24,"&gt;0")&gt;0,D24="w",J24="U16"),
     IF(BE24&gt;Normwerte!$F$4,1,0),
IF(AND(COUNTIF(BE24,"&gt;0")&gt;0,D24="w",J24="U17"),
     IF(BE24&gt;Normwerte!$F$3,1,0),
IF(AND(COUNTIF(BE24,"&gt;0")&gt;0,D24="w",J24="U18"),
     IF(BE24&gt;Normwerte!$F$2,1,0),"")
)))))))))))</f>
        <v/>
      </c>
      <c r="BG24" s="6"/>
      <c r="BH24" s="6"/>
      <c r="BI24" s="6"/>
      <c r="BJ24" s="40" t="str">
        <f>IF(COUNTIF(Table25[[#This Row],[Schlagballwurf V1
'[km/h']]:[Schlagballwurf V3
'[km/h']]],"&gt;0")&gt;0,
     MAX(Table25[[#This Row],[Schlagballwurf V1
'[km/h']]:[Schlagballwurf V3
'[km/h']]]),
     "")</f>
        <v/>
      </c>
      <c r="BK24" s="57" t="str">
        <f t="shared" si="5"/>
        <v/>
      </c>
      <c r="BL24" s="38" t="str">
        <f>IF(AND(COUNTIF(BK24,"&gt;0")&gt;0,D24="m",J24="U13"),
     IF(BK24&gt;Normwerte!$G$13,1,0),
IF(AND(COUNTIF(BK24,"&gt;0")&gt;0,D24="m",J24="U14"),
     IF(BK24&gt;Normwerte!$G$12,1,0),
IF(AND(COUNTIF(BK24,"&gt;0")&gt;0,D24="m",J24="U15"),
     IF(BK24&gt;Normwerte!$G$11,1,0),
IF(AND(COUNTIF(BK24,"&gt;0")&gt;0,D24="m",J24="U16"),
     IF(BK24&gt;Normwerte!$G$10,1,0),
IF(AND(COUNTIF(BK24,"&gt;0")&gt;0,D24="m",J24="U17"),
     IF(BK24&gt;Normwerte!$G$9,1,0),
IF(AND(COUNTIF(BK24,"&gt;0")&gt;0,D24="m",J24="U18"),
     IF(BK24&gt;Normwerte!$G$8,1,0),
IF(AND(COUNTIF(BK24,"&gt;0")&gt;0,D24="w",J24="U13"),
     IF(BK24&gt;Normwerte!$G$7,1,0),
IF(AND(COUNTIF(BK24,"&gt;0")&gt;0,D24="w",J24="U14"),
     IF(BK24&gt;Normwerte!$G$6,1,0),
IF(AND(COUNTIF(BK24,"&gt;0")&gt;0,D24="w",J24="U15"),
     IF(BK24&gt;Normwerte!$G$5,1,0),
IF(AND(COUNTIF(BK24,"&gt;0")&gt;0,D24="w",J24="U16"),
     IF(BK24&gt;Normwerte!$G$4,1,0),
IF(AND(COUNTIF(BK24,"&gt;0")&gt;0,D24="w",J24="U17"),
     IF(BK24&gt;Normwerte!$G$3,1,0),
IF(AND(COUNTIF(BK24,"&gt;0")&gt;0,D24="w",J24="U18"),
     IF(BK24&gt;Normwerte!$G$2,1,0),"")
)))))))))))</f>
        <v/>
      </c>
      <c r="BM24" s="6"/>
      <c r="BN24" s="6"/>
      <c r="BO24" s="6"/>
      <c r="BP24" s="6"/>
      <c r="BQ24" s="40" t="str">
        <f>IF(COUNTIF(Table25[[#This Row],[T-Test links
V1
'[s']]:[T-Test links
V2
'[s']]],"&gt;0")&gt;0,
     MIN(Table25[[#This Row],[T-Test links
V1
'[s']]:[T-Test links
V2
'[s']]]),
     "")</f>
        <v/>
      </c>
      <c r="BR24" s="40" t="str">
        <f>IF(COUNTIF(Table25[[#This Row],[T-Test rechts 
V1
'[s']]:[T-Test rechts
V2
'[s']]],"&gt;0")&gt;0,
     MIN(Table25[[#This Row],[T-Test rechts 
V1
'[s']]:[T-Test rechts
V2
'[s']]]),
     "")</f>
        <v/>
      </c>
      <c r="BS2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4" s="57" t="str">
        <f t="shared" si="6"/>
        <v/>
      </c>
      <c r="BU24" s="38" t="str">
        <f>IF(AND(COUNTIF(BT24,"&gt;0")&gt;0,D24="m",J24="U13"),
     IF(BT24&gt;Normwerte!$H$13,1,0),
IF(AND(COUNTIF(BT24,"&gt;0")&gt;0,D24="m",J24="U14"),
     IF(BT24&gt;Normwerte!$H$12,1,0),
IF(AND(COUNTIF(BT24,"&gt;0")&gt;0,D24="m",J24="U15"),
     IF(BT24&gt;Normwerte!$H$11,1,0),
IF(AND(COUNTIF(BT24,"&gt;0")&gt;0,D24="m",J24="U16"),
     IF(BT24&gt;Normwerte!$H$10,1,0),
IF(AND(COUNTIF(BT24,"&gt;0")&gt;0,D24="m",J24="U17"),
     IF(BT24&gt;Normwerte!$H$9,1,0),
IF(AND(COUNTIF(BT24,"&gt;0")&gt;0,D24="m",J24="U18"),
     IF(BT24&gt;Normwerte!$H$8,1,0),
IF(AND(COUNTIF(BT24,"&gt;0")&gt;0,D24="w",J24="U13"),
     IF(BT24&gt;Normwerte!$H$7,1,0),
IF(AND(COUNTIF(BT24,"&gt;0")&gt;0,D24="w",J24="U14"),
     IF(BT24&gt;Normwerte!$H$6,1,0),
IF(AND(COUNTIF(BT24,"&gt;0")&gt;0,D24="w",J24="U15"),
     IF(BT24&gt;Normwerte!$H$5,1,0),
IF(AND(COUNTIF(BT24,"&gt;0")&gt;0,D24="w",J24="U16"),
     IF(BT24&gt;Normwerte!$H$4,1,0),
IF(AND(COUNTIF(BT24,"&gt;0")&gt;0,D24="w",J24="U17"),
     IF(BT24&gt;Normwerte!$H$3,1,0),
IF(AND(COUNTIF(BT24,"&gt;0")&gt;0,D24="w",J24="U18"),
     IF(BT24&gt;Normwerte!$H$2,1,0),"")
)))))))))))</f>
        <v/>
      </c>
    </row>
    <row r="25" spans="2:73" x14ac:dyDescent="0.45">
      <c r="B25" s="103"/>
      <c r="C25" s="103"/>
      <c r="D25" s="43"/>
      <c r="E25" s="93"/>
      <c r="F25" s="53"/>
      <c r="G25" s="5"/>
      <c r="H25" s="95"/>
      <c r="I25" s="12" t="str">
        <f>IF(ISBLANK(Table25[[#This Row],[Geb.Datum
'[TT.MM.JJJJ']]]),"",
     YEAR(Table25[[#This Row],[Geb.Datum
'[TT.MM.JJJJ']]]))</f>
        <v/>
      </c>
      <c r="J25" s="30" t="str">
        <f>_xlfn.XLOOKUP(Table25[[#This Row],[Geburtsjahr]],Altersklasse!$B$2:$B$7,Altersklasse!$A$2:$A$7,"",0)</f>
        <v/>
      </c>
      <c r="K25" s="42" t="str">
        <f t="shared" si="9"/>
        <v/>
      </c>
      <c r="L25" s="50" t="str">
        <f>IF(OR(ISBLANK(AF25),NOT(ISNUMBER(AF25))),"",IF(AND(AF25&gt;0,D25="m",J25="U13"),
    IF(AF25&gt;Normwerte!$J$13,2,IF(AF25&gt;Normwerte!$I$13,1,0)),
IF(AND(AF25&gt;0,D25="m",J25="U14"),
     IF(AF25&gt;Normwerte!$J$12,2,IF(AF25&gt;Normwerte!$I$12,1,0)),
IF(AND(AF25&gt;0,D25="m",J25="U15"),
     IF(AF25&gt;Normwerte!$J$11,2,IF(AF25&gt;Normwerte!$I$11,1,0)),
IF(AND(AF25&gt;0,D25="m",J25="U16"),
     IF(AF25&gt;Normwerte!$J$10,2,IF(AF25&gt;Normwerte!$I$10,1,0)),
IF(AND(AF25&gt;0,D25="m",J25="U17"),
     IF(AF25&gt;Normwerte!$J$9,2,IF(AF25&gt;Normwerte!$I$9,1,0)),
IF(AND(AF25&gt;0,D25="m",J25="U18"),
     IF(AF25&gt;Normwerte!$J$8,2,IF(AF25&gt;Normwerte!$I$8,1,0)),
IF(AND(AF25&gt;0,D25="w",J25="U13"),
     IF(AF25&gt;Normwerte!$J$7,2,IF(AF25&gt;Normwerte!$I$7,1,0)),
IF(AND(AF25&gt;0,D25="w",J25="U14"),
     IF(AF25&gt;Normwerte!$J$6,2,IF(AF25&gt;Normwerte!$I$6,1,0)),
IF(AND(AF25&gt;0,D25="w",J25="U15"),
     IF(AF25&gt;Normwerte!$J$5,2,IF(AF25&gt;Normwerte!$I$5,1,0)),
IF(AND(AF25&gt;0,D25="w",J25="U16"),
     IF(AF25&gt;Normwerte!$J$4,2,IF(AF25&gt;Normwerte!$I$4,1,0)),
IF(AND(AF25&gt;0,D25="w",J25="U17"),
     IF(AF25&gt;Normwerte!$J$3,2,IF(AF25&gt;Normwerte!$I$3,1,0)),
IF(AND(AF25&gt;0,D25="w",J25="U18"),
     IF(AF25&gt;Normwerte!$J$2,2,IF(AF25&gt;Normwerte!$I$2,1,0)),"")
))))))))))))</f>
        <v/>
      </c>
      <c r="M25" s="64" t="str">
        <f>IF(AND(Table25[[#This Row],[Position '[L/AA/MB/S/D']]]="L",L25&lt;2),1,Table25[[#This Row],[Landeskader
Punkte
Anthro Berechnung]])</f>
        <v/>
      </c>
      <c r="N25" s="65" t="str">
        <f>IFERROR(IF((Table25[[#This Row],[Z-Score CMJ]]+Table25[[#This Row],[Z Score Spike]])&gt;0, (Table25[[#This Row],[Z-Score CMJ]]+Table25[[#This Row],[Z Score Spike]])/2, ""), "")</f>
        <v/>
      </c>
      <c r="O25" s="63" t="str">
        <f>IF(AND(COUNTIF(N25,"&gt;0")&gt;0,D25="m",J25="U13"),
    IF(N25&gt;Normwerte!$C$13,1,0),
IF(AND(COUNTIF(N25,"&gt;0")&gt;0,D25="m",J25="U14"),
     IF(N25&gt;Normwerte!$C$12,1,0),
IF(AND(COUNTIF(N25,"&gt;0")&gt;0,D25="m",J25="U15"),
     IF(N25&gt;Normwerte!$C$11,1,0),
IF(AND(COUNTIF(N25,"&gt;0")&gt;0,D25="m",J25="U16"),
     IF(N25&gt;Normwerte!$C$10,1,0),
IF(AND(COUNTIF(N25,"&gt;0")&gt;0,D25="m",J25="U17"),
     IF(N25&gt;Normwerte!$C$9,1,0),
IF(AND(COUNTIF(N25,"&gt;0")&gt;0,D25="m",J25="U18"),
     IF(N25&gt;Normwerte!$C$8,1,0),
IF(AND(COUNTIF(N25,"&gt;0")&gt;0,D25="w",J25="U13"),
     IF(N25&gt;Normwerte!$C$7,1,0),
IF(AND(COUNTIF(N25,"&gt;0")&gt;0,D25="w",J25="U14"),
     IF(N25&gt;Normwerte!$C$6,1,0),
IF(AND(COUNTIF(N25,"&gt;0")&gt;0,D25="w",J25="U15"),
     IF(N25&gt;Normwerte!$C$5,1,0),
IF(AND(COUNTIF(N25,"&gt;0")&gt;0,D25="w",J25="U16"),
     IF(N25&gt;Normwerte!$C$4,1,0),
IF(AND(COUNTIF(N25,"&gt;0")&gt;0,D25="w",J25="U17"),
     IF(N25&gt;Normwerte!$C$3,1,0),
IF(AND(COUNTIF(N25,"&gt;0")&gt;0,D25="w",J25="U18"),
     IF(N25&gt;Normwerte!$C$2,1,0),"")
)))))))))))</f>
        <v/>
      </c>
      <c r="P2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5" s="63" t="str">
        <f>IF(AND(COUNTIF(P25,"&gt;0")&gt;0,D25="m",J25="U13"),
    IF(P25&gt;Normwerte!$F$13,1,0),
IF(AND(COUNTIF(P25,"&gt;0")&gt;0,D25="m",J25="U14"),
     IF(P25&gt;Normwerte!$F$12,1,0),
IF(AND(COUNTIF(P25,"&gt;0")&gt;0,D25="m",J25="U15"),
     IF(P25&gt;Normwerte!$F$11,1,0),
IF(AND(COUNTIF(P25,"&gt;0")&gt;0,D25="m",J25="U16"),
     IF(P25&gt;Normwerte!$F$10,1,0),
IF(AND(COUNTIF(P25,"&gt;0")&gt;0,D25="m",J25="U17"),
     IF(P25&gt;Normwerte!$F$9,1,0),
IF(AND(COUNTIF(P25,"&gt;0")&gt;0,D25="m",J25="U18"),
     IF(P25&gt;Normwerte!$F$8,1,0),
IF(AND(COUNTIF(P25,"&gt;0")&gt;0,D25="w",J25="U13"),
     IF(P25&gt;Normwerte!$F$7,1,0),
IF(AND(COUNTIF(P25,"&gt;0")&gt;0,D25="w",J25="U14"),
     IF(P25&gt;Normwerte!$F$6,1,0),
IF(AND(COUNTIF(P25,"&gt;0")&gt;0,D25="w",J25="U15"),
     IF(P25&gt;Normwerte!$F$5,1,0),
IF(AND(COUNTIF(P25,"&gt;0")&gt;0,D25="w",J25="U16"),
     IF(P25&gt;Normwerte!$F$4,1,0),
IF(AND(COUNTIF(P25,"&gt;0")&gt;0,D25="w",J25="U17"),
     IF(P25&gt;Normwerte!$F$3,1,0),
IF(AND(COUNTIF(P25,"&gt;0")&gt;0,D25="w",J25="U18"),
     IF(P25&gt;Normwerte!$F$2,1,0),"")
)))))))))))</f>
        <v/>
      </c>
      <c r="R25" s="66" t="str">
        <f>Table25[[#This Row],[Punkte
T-Test]]</f>
        <v/>
      </c>
      <c r="S25" s="73" t="str">
        <f>IF(SUMIF(Table25[[#This Row],[Landeskader
Punkte
Anthro]:[Landeskader
Punkte
T-Test]],"&gt;0")=0,
    "",
    SUM(M25,O25,Q25,R25))</f>
        <v/>
      </c>
      <c r="T25" s="101"/>
      <c r="U25" s="101"/>
      <c r="V25" s="26"/>
      <c r="W25" s="26"/>
      <c r="X25" s="26"/>
      <c r="Y25" s="24"/>
      <c r="Z25" s="24"/>
      <c r="AA25" s="24"/>
      <c r="AB25" s="26"/>
      <c r="AC25" s="26"/>
      <c r="AD2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5" s="55" t="str">
        <f t="shared" si="7"/>
        <v/>
      </c>
      <c r="AF25" s="75" t="str">
        <f t="shared" si="1"/>
        <v/>
      </c>
      <c r="AG25" s="74"/>
      <c r="AH25" s="52"/>
      <c r="AI25" s="24"/>
      <c r="AJ25" s="36" t="str">
        <f>IF(COUNTIF(Table25[[#This Row],[Jump &amp; Reach 
(CMJ) V1]:[Jump &amp; Reach 
(CMJ) V3]],"&gt;0")&gt;0,
     MAX(Table25[[#This Row],[Jump &amp; Reach 
(CMJ) V1]:[Jump &amp; Reach 
(CMJ) V3]]),
     "")</f>
        <v/>
      </c>
      <c r="AK25" s="37" t="str">
        <f>IF(COUNTIF(Table25[[#This Row],[Jump &amp; Reach 
(CMJ) max.]],"&gt;0")&gt;0,
     Table25[[#This Row],[Jump &amp; Reach 
(CMJ) max.]]-Table25[[#This Row],[Reichhöhe
einarmig '[cm']]],
     "")</f>
        <v/>
      </c>
      <c r="AL25" s="57" t="str">
        <f t="shared" si="2"/>
        <v/>
      </c>
      <c r="AM25" s="38" t="str">
        <f>IF(AND(COUNTIF(AL25,"&gt;0")&gt;0,D25="m",J25="U13"),
    IF(AL25&gt;Normwerte!$C$13,1,0),
IF(AND(COUNTIF(AL25,"&gt;0")&gt;0,D25="m",J25="U14"),
     IF(AL25&gt;Normwerte!$C$12,1,0),
IF(AND(COUNTIF(AL25,"&gt;0")&gt;0,D25="m",J25="U15"),
     IF(AL25&gt;Normwerte!$C$11,1,0),
IF(AND(COUNTIF(AL25,"&gt;0")&gt;0,D25="m",J25="U16"),
     IF(AL25&gt;Normwerte!$C$10,1,0),
IF(AND(COUNTIF(AL25,"&gt;0")&gt;0,D25="m",J25="U17"),
     IF(AL25&gt;Normwerte!$C$9,1,0),
IF(AND(COUNTIF(AL25,"&gt;0")&gt;0,D25="m",J25="U18"),
     IF(AL25&gt;Normwerte!$C$8,1,0),
IF(AND(COUNTIF(AL25,"&gt;0")&gt;0,D25="w",J25="U13"),
     IF(AL25&gt;Normwerte!$C$7,1,0),
IF(AND(COUNTIF(AL25,"&gt;0")&gt;0,D25="w",J25="U14"),
     IF(AL25&gt;Normwerte!$C$6,1,0),
IF(AND(COUNTIF(AL25,"&gt;0")&gt;0,D25="w",J25="U15"),
     IF(AL25&gt;Normwerte!$C$5,1,0),
IF(AND(COUNTIF(AL25,"&gt;0")&gt;0,D25="w",J25="U16"),
     IF(AL25&gt;Normwerte!$C$4,1,0),
IF(AND(COUNTIF(AL25,"&gt;0")&gt;0,D25="w",J25="U17"),
     IF(AL25&gt;Normwerte!$C$3,1,0),
IF(AND(COUNTIF(AL25,"&gt;0")&gt;0,D25="w",J25="U18"),
     IF(AL25&gt;Normwerte!$C$2,1,0),"")
)))))))))))</f>
        <v/>
      </c>
      <c r="AN25" s="6"/>
      <c r="AO25" s="6"/>
      <c r="AP25" s="6"/>
      <c r="AQ2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5" s="38" t="str">
        <f>IF(COUNTIF(Table25[[#This Row],[Jump &amp; Reach 
(Spike) max.]],"&gt;0")&gt;0,
     Table25[[#This Row],[Jump &amp; Reach 
(Spike) max.]]-Table25[[#This Row],[Reichhöhe
einarmig '[cm']]],
     "")</f>
        <v/>
      </c>
      <c r="AS25" s="57" t="str">
        <f t="shared" si="3"/>
        <v/>
      </c>
      <c r="AT25" s="38" t="str">
        <f>IF(AND(COUNTIF(AS25,"&gt;0")&gt;0,D25="m",J25="U13"),
    IF(AS25&gt;Normwerte!$D$13,1,0),
IF(AND(COUNTIF(AS25,"&gt;0")&gt;0,D25="m",J25="U14"),
     IF(AS25&gt;Normwerte!$D$12,1,0),
IF(AND(COUNTIF(AS25,"&gt;0")&gt;0,D25="m",J25="U15"),
     IF(AS25&gt;Normwerte!$D$11,1,0),
IF(AND(COUNTIF(AS25,"&gt;0")&gt;0,D25="m",J25="U16"),
     IF(AS25&gt;Normwerte!$D$10,1,0),
IF(AND(COUNTIF(AS25,"&gt;0")&gt;0,D25="m",J25="U17"),
     IF(AS25&gt;Normwerte!$D$9,1,0),
IF(AND(COUNTIF(AS25,"&gt;0")&gt;0,D25="m",J25="U18"),
     IF(AS25&gt;Normwerte!$D$8,1,0),
IF(AND(COUNTIF(AS25,"&gt;0")&gt;0,D25="w",J25="U13"),
     IF(AS25&gt;Normwerte!$D$7,1,0),
IF(AND(COUNTIF(AS25,"&gt;0")&gt;0,D25="w",J25="U14"),
     IF(AS25&gt;Normwerte!$D$6,1,0),
IF(AND(COUNTIF(AS25,"&gt;0")&gt;0,D25="w",J25="U15"),
     IF(AS25&gt;Normwerte!$D$5,1,0),
IF(AND(COUNTIF(AS25,"&gt;0")&gt;0,D25="w",J25="U16"),
     IF(AS25&gt;Normwerte!$D$4,1,0),
IF(AND(COUNTIF(AS25,"&gt;0")&gt;0,D25="w",J25="U17"),
     IF(AS25&gt;Normwerte!$D$3,1,0),
IF(AND(COUNTIF(AS25,"&gt;0")&gt;0,D25="w",J25="U18"),
     IF(AS25&gt;Normwerte!$D$2,1,0),"")
)))))))))))</f>
        <v/>
      </c>
      <c r="AU25" s="6"/>
      <c r="AV25" s="6"/>
      <c r="AW25" s="6"/>
      <c r="AX2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5" s="57" t="str">
        <f t="shared" si="4"/>
        <v/>
      </c>
      <c r="AZ25" s="38" t="str">
        <f>IF(AND(COUNTIF(AY25,"&gt;0")&gt;0,D25="m",J25="U13"),
    IF(AY25&gt;Normwerte!$E$13,1,0),
IF(AND(COUNTIF(AY25,"&gt;0")&gt;0,D25="m",J25="U14"),
     IF(AY25&gt;Normwerte!$E$12,1,0),
IF(AND(COUNTIF(AY25,"&gt;0")&gt;0,D25="m",J25="U15"),
     IF(AY25&gt;Normwerte!$E$11,1,0),
IF(AND(COUNTIF(AY25,"&gt;0")&gt;0,D25="m",J25="U16"),
     IF(AY25&gt;Normwerte!$E$10,1,0),
IF(AND(COUNTIF(AY25,"&gt;0")&gt;0,D25="m",J25="U17"),
     IF(AY25&gt;Normwerte!$E$9,1,0),
IF(AND(COUNTIF(AY25,"&gt;0")&gt;0,D25="m",J25="U18"),
     IF(AY25&gt;Normwerte!$E$8,1,0),
IF(AND(COUNTIF(AY25,"&gt;0")&gt;0,D25="w",J25="U13"),
     IF(AY25&gt;Normwerte!$E$7,1,0),
IF(AND(COUNTIF(AY25,"&gt;0")&gt;0,D25="w",J25="U14"),
     IF(AY25&gt;Normwerte!$E$6,1,0),
IF(AND(COUNTIF(AY25,"&gt;0")&gt;0,D25="w",J25="U15"),
     IF(AY25&gt;Normwerte!$E$5,1,0),
IF(AND(COUNTIF(AY25,"&gt;0")&gt;0,D25="w",J25="U16"),
     IF(AY25&gt;Normwerte!$E$4,1,0),
IF(AND(COUNTIF(AY25,"&gt;0")&gt;0,D25="w",J25="U17"),
     IF(AY25&gt;Normwerte!$E$3,1,0),
IF(AND(COUNTIF(AY25,"&gt;0")&gt;0,D25="w",J25="U18"),
     IF(AY25&gt;Normwerte!$E$2,1,0),"")
)))))))))))</f>
        <v/>
      </c>
      <c r="BA25" s="6"/>
      <c r="BB25" s="6"/>
      <c r="BC25" s="6"/>
      <c r="BD2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5" s="56" t="str">
        <f t="shared" si="8"/>
        <v/>
      </c>
      <c r="BF25" s="38" t="str">
        <f>IF(AND(COUNTIF(BE25,"&gt;0")&gt;0,D25="m",J25="U13"),
    IF(BE25&gt;Normwerte!$F$13,1,0),
IF(AND(COUNTIF(BE25,"&gt;0")&gt;0,D25="m",J25="U14"),
     IF(BE25&gt;Normwerte!$F$12,1,0),
IF(AND(COUNTIF(BE25,"&gt;0")&gt;0,D25="m",J25="U15"),
     IF(BE25&gt;Normwerte!$F$11,1,0),
IF(AND(COUNTIF(BE25,"&gt;0")&gt;0,D25="m",J25="U16"),
     IF(BE25&gt;Normwerte!$F$10,1,0),
IF(AND(COUNTIF(BE25,"&gt;0")&gt;0,D25="m",J25="U17"),
     IF(BE25&gt;Normwerte!$F$9,1,0),
IF(AND(COUNTIF(BE25,"&gt;0")&gt;0,D25="m",J25="U18"),
     IF(BE25&gt;Normwerte!$F$8,1,0),
IF(AND(COUNTIF(BE25,"&gt;0")&gt;0,D25="w",J25="U13"),
     IF(BE25&gt;Normwerte!$F$7,1,0),
IF(AND(COUNTIF(BE25,"&gt;0")&gt;0,D25="w",J25="U14"),
     IF(BE25&gt;Normwerte!$F$6,1,0),
IF(AND(COUNTIF(BE25,"&gt;0")&gt;0,D25="w",J25="U15"),
     IF(BE25&gt;Normwerte!$F$5,1,0),
IF(AND(COUNTIF(BE25,"&gt;0")&gt;0,D25="w",J25="U16"),
     IF(BE25&gt;Normwerte!$F$4,1,0),
IF(AND(COUNTIF(BE25,"&gt;0")&gt;0,D25="w",J25="U17"),
     IF(BE25&gt;Normwerte!$F$3,1,0),
IF(AND(COUNTIF(BE25,"&gt;0")&gt;0,D25="w",J25="U18"),
     IF(BE25&gt;Normwerte!$F$2,1,0),"")
)))))))))))</f>
        <v/>
      </c>
      <c r="BG25" s="6"/>
      <c r="BH25" s="6"/>
      <c r="BI25" s="6"/>
      <c r="BJ25" s="40" t="str">
        <f>IF(COUNTIF(Table25[[#This Row],[Schlagballwurf V1
'[km/h']]:[Schlagballwurf V3
'[km/h']]],"&gt;0")&gt;0,
     MAX(Table25[[#This Row],[Schlagballwurf V1
'[km/h']]:[Schlagballwurf V3
'[km/h']]]),
     "")</f>
        <v/>
      </c>
      <c r="BK25" s="57" t="str">
        <f t="shared" si="5"/>
        <v/>
      </c>
      <c r="BL25" s="38" t="str">
        <f>IF(AND(COUNTIF(BK25,"&gt;0")&gt;0,D25="m",J25="U13"),
     IF(BK25&gt;Normwerte!$G$13,1,0),
IF(AND(COUNTIF(BK25,"&gt;0")&gt;0,D25="m",J25="U14"),
     IF(BK25&gt;Normwerte!$G$12,1,0),
IF(AND(COUNTIF(BK25,"&gt;0")&gt;0,D25="m",J25="U15"),
     IF(BK25&gt;Normwerte!$G$11,1,0),
IF(AND(COUNTIF(BK25,"&gt;0")&gt;0,D25="m",J25="U16"),
     IF(BK25&gt;Normwerte!$G$10,1,0),
IF(AND(COUNTIF(BK25,"&gt;0")&gt;0,D25="m",J25="U17"),
     IF(BK25&gt;Normwerte!$G$9,1,0),
IF(AND(COUNTIF(BK25,"&gt;0")&gt;0,D25="m",J25="U18"),
     IF(BK25&gt;Normwerte!$G$8,1,0),
IF(AND(COUNTIF(BK25,"&gt;0")&gt;0,D25="w",J25="U13"),
     IF(BK25&gt;Normwerte!$G$7,1,0),
IF(AND(COUNTIF(BK25,"&gt;0")&gt;0,D25="w",J25="U14"),
     IF(BK25&gt;Normwerte!$G$6,1,0),
IF(AND(COUNTIF(BK25,"&gt;0")&gt;0,D25="w",J25="U15"),
     IF(BK25&gt;Normwerte!$G$5,1,0),
IF(AND(COUNTIF(BK25,"&gt;0")&gt;0,D25="w",J25="U16"),
     IF(BK25&gt;Normwerte!$G$4,1,0),
IF(AND(COUNTIF(BK25,"&gt;0")&gt;0,D25="w",J25="U17"),
     IF(BK25&gt;Normwerte!$G$3,1,0),
IF(AND(COUNTIF(BK25,"&gt;0")&gt;0,D25="w",J25="U18"),
     IF(BK25&gt;Normwerte!$G$2,1,0),"")
)))))))))))</f>
        <v/>
      </c>
      <c r="BM25" s="6"/>
      <c r="BN25" s="6"/>
      <c r="BO25" s="6"/>
      <c r="BP25" s="6"/>
      <c r="BQ25" s="40" t="str">
        <f>IF(COUNTIF(Table25[[#This Row],[T-Test links
V1
'[s']]:[T-Test links
V2
'[s']]],"&gt;0")&gt;0,
     MIN(Table25[[#This Row],[T-Test links
V1
'[s']]:[T-Test links
V2
'[s']]]),
     "")</f>
        <v/>
      </c>
      <c r="BR25" s="40" t="str">
        <f>IF(COUNTIF(Table25[[#This Row],[T-Test rechts 
V1
'[s']]:[T-Test rechts
V2
'[s']]],"&gt;0")&gt;0,
     MIN(Table25[[#This Row],[T-Test rechts 
V1
'[s']]:[T-Test rechts
V2
'[s']]]),
     "")</f>
        <v/>
      </c>
      <c r="BS2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5" s="57" t="str">
        <f t="shared" si="6"/>
        <v/>
      </c>
      <c r="BU25" s="38" t="str">
        <f>IF(AND(COUNTIF(BT25,"&gt;0")&gt;0,D25="m",J25="U13"),
     IF(BT25&gt;Normwerte!$H$13,1,0),
IF(AND(COUNTIF(BT25,"&gt;0")&gt;0,D25="m",J25="U14"),
     IF(BT25&gt;Normwerte!$H$12,1,0),
IF(AND(COUNTIF(BT25,"&gt;0")&gt;0,D25="m",J25="U15"),
     IF(BT25&gt;Normwerte!$H$11,1,0),
IF(AND(COUNTIF(BT25,"&gt;0")&gt;0,D25="m",J25="U16"),
     IF(BT25&gt;Normwerte!$H$10,1,0),
IF(AND(COUNTIF(BT25,"&gt;0")&gt;0,D25="m",J25="U17"),
     IF(BT25&gt;Normwerte!$H$9,1,0),
IF(AND(COUNTIF(BT25,"&gt;0")&gt;0,D25="m",J25="U18"),
     IF(BT25&gt;Normwerte!$H$8,1,0),
IF(AND(COUNTIF(BT25,"&gt;0")&gt;0,D25="w",J25="U13"),
     IF(BT25&gt;Normwerte!$H$7,1,0),
IF(AND(COUNTIF(BT25,"&gt;0")&gt;0,D25="w",J25="U14"),
     IF(BT25&gt;Normwerte!$H$6,1,0),
IF(AND(COUNTIF(BT25,"&gt;0")&gt;0,D25="w",J25="U15"),
     IF(BT25&gt;Normwerte!$H$5,1,0),
IF(AND(COUNTIF(BT25,"&gt;0")&gt;0,D25="w",J25="U16"),
     IF(BT25&gt;Normwerte!$H$4,1,0),
IF(AND(COUNTIF(BT25,"&gt;0")&gt;0,D25="w",J25="U17"),
     IF(BT25&gt;Normwerte!$H$3,1,0),
IF(AND(COUNTIF(BT25,"&gt;0")&gt;0,D25="w",J25="U18"),
     IF(BT25&gt;Normwerte!$H$2,1,0),"")
)))))))))))</f>
        <v/>
      </c>
    </row>
    <row r="26" spans="2:73" x14ac:dyDescent="0.45">
      <c r="B26" s="103"/>
      <c r="C26" s="103"/>
      <c r="D26" s="43"/>
      <c r="E26" s="93"/>
      <c r="F26" s="53"/>
      <c r="G26" s="5"/>
      <c r="H26" s="95"/>
      <c r="I26" s="12" t="str">
        <f>IF(ISBLANK(Table25[[#This Row],[Geb.Datum
'[TT.MM.JJJJ']]]),"",
     YEAR(Table25[[#This Row],[Geb.Datum
'[TT.MM.JJJJ']]]))</f>
        <v/>
      </c>
      <c r="J26" s="30" t="str">
        <f>_xlfn.XLOOKUP(Table25[[#This Row],[Geburtsjahr]],Altersklasse!$B$2:$B$7,Altersklasse!$A$2:$A$7,"",0)</f>
        <v/>
      </c>
      <c r="K26" s="42" t="str">
        <f t="shared" si="9"/>
        <v/>
      </c>
      <c r="L26" s="50" t="str">
        <f>IF(OR(ISBLANK(AF26),NOT(ISNUMBER(AF26))),"",IF(AND(AF26&gt;0,D26="m",J26="U13"),
    IF(AF26&gt;Normwerte!$J$13,2,IF(AF26&gt;Normwerte!$I$13,1,0)),
IF(AND(AF26&gt;0,D26="m",J26="U14"),
     IF(AF26&gt;Normwerte!$J$12,2,IF(AF26&gt;Normwerte!$I$12,1,0)),
IF(AND(AF26&gt;0,D26="m",J26="U15"),
     IF(AF26&gt;Normwerte!$J$11,2,IF(AF26&gt;Normwerte!$I$11,1,0)),
IF(AND(AF26&gt;0,D26="m",J26="U16"),
     IF(AF26&gt;Normwerte!$J$10,2,IF(AF26&gt;Normwerte!$I$10,1,0)),
IF(AND(AF26&gt;0,D26="m",J26="U17"),
     IF(AF26&gt;Normwerte!$J$9,2,IF(AF26&gt;Normwerte!$I$9,1,0)),
IF(AND(AF26&gt;0,D26="m",J26="U18"),
     IF(AF26&gt;Normwerte!$J$8,2,IF(AF26&gt;Normwerte!$I$8,1,0)),
IF(AND(AF26&gt;0,D26="w",J26="U13"),
     IF(AF26&gt;Normwerte!$J$7,2,IF(AF26&gt;Normwerte!$I$7,1,0)),
IF(AND(AF26&gt;0,D26="w",J26="U14"),
     IF(AF26&gt;Normwerte!$J$6,2,IF(AF26&gt;Normwerte!$I$6,1,0)),
IF(AND(AF26&gt;0,D26="w",J26="U15"),
     IF(AF26&gt;Normwerte!$J$5,2,IF(AF26&gt;Normwerte!$I$5,1,0)),
IF(AND(AF26&gt;0,D26="w",J26="U16"),
     IF(AF26&gt;Normwerte!$J$4,2,IF(AF26&gt;Normwerte!$I$4,1,0)),
IF(AND(AF26&gt;0,D26="w",J26="U17"),
     IF(AF26&gt;Normwerte!$J$3,2,IF(AF26&gt;Normwerte!$I$3,1,0)),
IF(AND(AF26&gt;0,D26="w",J26="U18"),
     IF(AF26&gt;Normwerte!$J$2,2,IF(AF26&gt;Normwerte!$I$2,1,0)),"")
))))))))))))</f>
        <v/>
      </c>
      <c r="M26" s="64" t="str">
        <f>IF(AND(Table25[[#This Row],[Position '[L/AA/MB/S/D']]]="L",L26&lt;2),1,Table25[[#This Row],[Landeskader
Punkte
Anthro Berechnung]])</f>
        <v/>
      </c>
      <c r="N26" s="65" t="str">
        <f>IFERROR(IF((Table25[[#This Row],[Z-Score CMJ]]+Table25[[#This Row],[Z Score Spike]])&gt;0, (Table25[[#This Row],[Z-Score CMJ]]+Table25[[#This Row],[Z Score Spike]])/2, ""), "")</f>
        <v/>
      </c>
      <c r="O26" s="63" t="str">
        <f>IF(AND(COUNTIF(N26,"&gt;0")&gt;0,D26="m",J26="U13"),
    IF(N26&gt;Normwerte!$C$13,1,0),
IF(AND(COUNTIF(N26,"&gt;0")&gt;0,D26="m",J26="U14"),
     IF(N26&gt;Normwerte!$C$12,1,0),
IF(AND(COUNTIF(N26,"&gt;0")&gt;0,D26="m",J26="U15"),
     IF(N26&gt;Normwerte!$C$11,1,0),
IF(AND(COUNTIF(N26,"&gt;0")&gt;0,D26="m",J26="U16"),
     IF(N26&gt;Normwerte!$C$10,1,0),
IF(AND(COUNTIF(N26,"&gt;0")&gt;0,D26="m",J26="U17"),
     IF(N26&gt;Normwerte!$C$9,1,0),
IF(AND(COUNTIF(N26,"&gt;0")&gt;0,D26="m",J26="U18"),
     IF(N26&gt;Normwerte!$C$8,1,0),
IF(AND(COUNTIF(N26,"&gt;0")&gt;0,D26="w",J26="U13"),
     IF(N26&gt;Normwerte!$C$7,1,0),
IF(AND(COUNTIF(N26,"&gt;0")&gt;0,D26="w",J26="U14"),
     IF(N26&gt;Normwerte!$C$6,1,0),
IF(AND(COUNTIF(N26,"&gt;0")&gt;0,D26="w",J26="U15"),
     IF(N26&gt;Normwerte!$C$5,1,0),
IF(AND(COUNTIF(N26,"&gt;0")&gt;0,D26="w",J26="U16"),
     IF(N26&gt;Normwerte!$C$4,1,0),
IF(AND(COUNTIF(N26,"&gt;0")&gt;0,D26="w",J26="U17"),
     IF(N26&gt;Normwerte!$C$3,1,0),
IF(AND(COUNTIF(N26,"&gt;0")&gt;0,D26="w",J26="U18"),
     IF(N26&gt;Normwerte!$C$2,1,0),"")
)))))))))))</f>
        <v/>
      </c>
      <c r="P2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6" s="63" t="str">
        <f>IF(AND(COUNTIF(P26,"&gt;0")&gt;0,D26="m",J26="U13"),
    IF(P26&gt;Normwerte!$F$13,1,0),
IF(AND(COUNTIF(P26,"&gt;0")&gt;0,D26="m",J26="U14"),
     IF(P26&gt;Normwerte!$F$12,1,0),
IF(AND(COUNTIF(P26,"&gt;0")&gt;0,D26="m",J26="U15"),
     IF(P26&gt;Normwerte!$F$11,1,0),
IF(AND(COUNTIF(P26,"&gt;0")&gt;0,D26="m",J26="U16"),
     IF(P26&gt;Normwerte!$F$10,1,0),
IF(AND(COUNTIF(P26,"&gt;0")&gt;0,D26="m",J26="U17"),
     IF(P26&gt;Normwerte!$F$9,1,0),
IF(AND(COUNTIF(P26,"&gt;0")&gt;0,D26="m",J26="U18"),
     IF(P26&gt;Normwerte!$F$8,1,0),
IF(AND(COUNTIF(P26,"&gt;0")&gt;0,D26="w",J26="U13"),
     IF(P26&gt;Normwerte!$F$7,1,0),
IF(AND(COUNTIF(P26,"&gt;0")&gt;0,D26="w",J26="U14"),
     IF(P26&gt;Normwerte!$F$6,1,0),
IF(AND(COUNTIF(P26,"&gt;0")&gt;0,D26="w",J26="U15"),
     IF(P26&gt;Normwerte!$F$5,1,0),
IF(AND(COUNTIF(P26,"&gt;0")&gt;0,D26="w",J26="U16"),
     IF(P26&gt;Normwerte!$F$4,1,0),
IF(AND(COUNTIF(P26,"&gt;0")&gt;0,D26="w",J26="U17"),
     IF(P26&gt;Normwerte!$F$3,1,0),
IF(AND(COUNTIF(P26,"&gt;0")&gt;0,D26="w",J26="U18"),
     IF(P26&gt;Normwerte!$F$2,1,0),"")
)))))))))))</f>
        <v/>
      </c>
      <c r="R26" s="66" t="str">
        <f>Table25[[#This Row],[Punkte
T-Test]]</f>
        <v/>
      </c>
      <c r="S26" s="73" t="str">
        <f>IF(SUMIF(Table25[[#This Row],[Landeskader
Punkte
Anthro]:[Landeskader
Punkte
T-Test]],"&gt;0")=0,
    "",
    SUM(M26,O26,Q26,R26))</f>
        <v/>
      </c>
      <c r="T26" s="101"/>
      <c r="U26" s="101"/>
      <c r="V26" s="26"/>
      <c r="W26" s="26"/>
      <c r="X26" s="26"/>
      <c r="Y26" s="24"/>
      <c r="Z26" s="24"/>
      <c r="AA26" s="24"/>
      <c r="AB26" s="26"/>
      <c r="AC26" s="26"/>
      <c r="AD2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6" s="55" t="str">
        <f t="shared" si="7"/>
        <v/>
      </c>
      <c r="AF26" s="75" t="str">
        <f t="shared" si="1"/>
        <v/>
      </c>
      <c r="AG26" s="74"/>
      <c r="AH26" s="52"/>
      <c r="AI26" s="24"/>
      <c r="AJ26" s="36" t="str">
        <f>IF(COUNTIF(Table25[[#This Row],[Jump &amp; Reach 
(CMJ) V1]:[Jump &amp; Reach 
(CMJ) V3]],"&gt;0")&gt;0,
     MAX(Table25[[#This Row],[Jump &amp; Reach 
(CMJ) V1]:[Jump &amp; Reach 
(CMJ) V3]]),
     "")</f>
        <v/>
      </c>
      <c r="AK26" s="37" t="str">
        <f>IF(COUNTIF(Table25[[#This Row],[Jump &amp; Reach 
(CMJ) max.]],"&gt;0")&gt;0,
     Table25[[#This Row],[Jump &amp; Reach 
(CMJ) max.]]-Table25[[#This Row],[Reichhöhe
einarmig '[cm']]],
     "")</f>
        <v/>
      </c>
      <c r="AL26" s="57" t="str">
        <f t="shared" si="2"/>
        <v/>
      </c>
      <c r="AM26" s="38" t="str">
        <f>IF(AND(COUNTIF(AL26,"&gt;0")&gt;0,D26="m",J26="U13"),
    IF(AL26&gt;Normwerte!$C$13,1,0),
IF(AND(COUNTIF(AL26,"&gt;0")&gt;0,D26="m",J26="U14"),
     IF(AL26&gt;Normwerte!$C$12,1,0),
IF(AND(COUNTIF(AL26,"&gt;0")&gt;0,D26="m",J26="U15"),
     IF(AL26&gt;Normwerte!$C$11,1,0),
IF(AND(COUNTIF(AL26,"&gt;0")&gt;0,D26="m",J26="U16"),
     IF(AL26&gt;Normwerte!$C$10,1,0),
IF(AND(COUNTIF(AL26,"&gt;0")&gt;0,D26="m",J26="U17"),
     IF(AL26&gt;Normwerte!$C$9,1,0),
IF(AND(COUNTIF(AL26,"&gt;0")&gt;0,D26="m",J26="U18"),
     IF(AL26&gt;Normwerte!$C$8,1,0),
IF(AND(COUNTIF(AL26,"&gt;0")&gt;0,D26="w",J26="U13"),
     IF(AL26&gt;Normwerte!$C$7,1,0),
IF(AND(COUNTIF(AL26,"&gt;0")&gt;0,D26="w",J26="U14"),
     IF(AL26&gt;Normwerte!$C$6,1,0),
IF(AND(COUNTIF(AL26,"&gt;0")&gt;0,D26="w",J26="U15"),
     IF(AL26&gt;Normwerte!$C$5,1,0),
IF(AND(COUNTIF(AL26,"&gt;0")&gt;0,D26="w",J26="U16"),
     IF(AL26&gt;Normwerte!$C$4,1,0),
IF(AND(COUNTIF(AL26,"&gt;0")&gt;0,D26="w",J26="U17"),
     IF(AL26&gt;Normwerte!$C$3,1,0),
IF(AND(COUNTIF(AL26,"&gt;0")&gt;0,D26="w",J26="U18"),
     IF(AL26&gt;Normwerte!$C$2,1,0),"")
)))))))))))</f>
        <v/>
      </c>
      <c r="AN26" s="6"/>
      <c r="AO26" s="6"/>
      <c r="AP26" s="6"/>
      <c r="AQ2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6" s="38" t="str">
        <f>IF(COUNTIF(Table25[[#This Row],[Jump &amp; Reach 
(Spike) max.]],"&gt;0")&gt;0,
     Table25[[#This Row],[Jump &amp; Reach 
(Spike) max.]]-Table25[[#This Row],[Reichhöhe
einarmig '[cm']]],
     "")</f>
        <v/>
      </c>
      <c r="AS26" s="57" t="str">
        <f t="shared" si="3"/>
        <v/>
      </c>
      <c r="AT26" s="38" t="str">
        <f>IF(AND(COUNTIF(AS26,"&gt;0")&gt;0,D26="m",J26="U13"),
    IF(AS26&gt;Normwerte!$D$13,1,0),
IF(AND(COUNTIF(AS26,"&gt;0")&gt;0,D26="m",J26="U14"),
     IF(AS26&gt;Normwerte!$D$12,1,0),
IF(AND(COUNTIF(AS26,"&gt;0")&gt;0,D26="m",J26="U15"),
     IF(AS26&gt;Normwerte!$D$11,1,0),
IF(AND(COUNTIF(AS26,"&gt;0")&gt;0,D26="m",J26="U16"),
     IF(AS26&gt;Normwerte!$D$10,1,0),
IF(AND(COUNTIF(AS26,"&gt;0")&gt;0,D26="m",J26="U17"),
     IF(AS26&gt;Normwerte!$D$9,1,0),
IF(AND(COUNTIF(AS26,"&gt;0")&gt;0,D26="m",J26="U18"),
     IF(AS26&gt;Normwerte!$D$8,1,0),
IF(AND(COUNTIF(AS26,"&gt;0")&gt;0,D26="w",J26="U13"),
     IF(AS26&gt;Normwerte!$D$7,1,0),
IF(AND(COUNTIF(AS26,"&gt;0")&gt;0,D26="w",J26="U14"),
     IF(AS26&gt;Normwerte!$D$6,1,0),
IF(AND(COUNTIF(AS26,"&gt;0")&gt;0,D26="w",J26="U15"),
     IF(AS26&gt;Normwerte!$D$5,1,0),
IF(AND(COUNTIF(AS26,"&gt;0")&gt;0,D26="w",J26="U16"),
     IF(AS26&gt;Normwerte!$D$4,1,0),
IF(AND(COUNTIF(AS26,"&gt;0")&gt;0,D26="w",J26="U17"),
     IF(AS26&gt;Normwerte!$D$3,1,0),
IF(AND(COUNTIF(AS26,"&gt;0")&gt;0,D26="w",J26="U18"),
     IF(AS26&gt;Normwerte!$D$2,1,0),"")
)))))))))))</f>
        <v/>
      </c>
      <c r="AU26" s="6"/>
      <c r="AV26" s="6"/>
      <c r="AW26" s="6"/>
      <c r="AX2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6" s="57" t="str">
        <f t="shared" si="4"/>
        <v/>
      </c>
      <c r="AZ26" s="38" t="str">
        <f>IF(AND(COUNTIF(AY26,"&gt;0")&gt;0,D26="m",J26="U13"),
    IF(AY26&gt;Normwerte!$E$13,1,0),
IF(AND(COUNTIF(AY26,"&gt;0")&gt;0,D26="m",J26="U14"),
     IF(AY26&gt;Normwerte!$E$12,1,0),
IF(AND(COUNTIF(AY26,"&gt;0")&gt;0,D26="m",J26="U15"),
     IF(AY26&gt;Normwerte!$E$11,1,0),
IF(AND(COUNTIF(AY26,"&gt;0")&gt;0,D26="m",J26="U16"),
     IF(AY26&gt;Normwerte!$E$10,1,0),
IF(AND(COUNTIF(AY26,"&gt;0")&gt;0,D26="m",J26="U17"),
     IF(AY26&gt;Normwerte!$E$9,1,0),
IF(AND(COUNTIF(AY26,"&gt;0")&gt;0,D26="m",J26="U18"),
     IF(AY26&gt;Normwerte!$E$8,1,0),
IF(AND(COUNTIF(AY26,"&gt;0")&gt;0,D26="w",J26="U13"),
     IF(AY26&gt;Normwerte!$E$7,1,0),
IF(AND(COUNTIF(AY26,"&gt;0")&gt;0,D26="w",J26="U14"),
     IF(AY26&gt;Normwerte!$E$6,1,0),
IF(AND(COUNTIF(AY26,"&gt;0")&gt;0,D26="w",J26="U15"),
     IF(AY26&gt;Normwerte!$E$5,1,0),
IF(AND(COUNTIF(AY26,"&gt;0")&gt;0,D26="w",J26="U16"),
     IF(AY26&gt;Normwerte!$E$4,1,0),
IF(AND(COUNTIF(AY26,"&gt;0")&gt;0,D26="w",J26="U17"),
     IF(AY26&gt;Normwerte!$E$3,1,0),
IF(AND(COUNTIF(AY26,"&gt;0")&gt;0,D26="w",J26="U18"),
     IF(AY26&gt;Normwerte!$E$2,1,0),"")
)))))))))))</f>
        <v/>
      </c>
      <c r="BA26" s="6"/>
      <c r="BB26" s="6"/>
      <c r="BC26" s="6"/>
      <c r="BD2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6" s="56" t="str">
        <f t="shared" si="8"/>
        <v/>
      </c>
      <c r="BF26" s="38" t="str">
        <f>IF(AND(COUNTIF(BE26,"&gt;0")&gt;0,D26="m",J26="U13"),
    IF(BE26&gt;Normwerte!$F$13,1,0),
IF(AND(COUNTIF(BE26,"&gt;0")&gt;0,D26="m",J26="U14"),
     IF(BE26&gt;Normwerte!$F$12,1,0),
IF(AND(COUNTIF(BE26,"&gt;0")&gt;0,D26="m",J26="U15"),
     IF(BE26&gt;Normwerte!$F$11,1,0),
IF(AND(COUNTIF(BE26,"&gt;0")&gt;0,D26="m",J26="U16"),
     IF(BE26&gt;Normwerte!$F$10,1,0),
IF(AND(COUNTIF(BE26,"&gt;0")&gt;0,D26="m",J26="U17"),
     IF(BE26&gt;Normwerte!$F$9,1,0),
IF(AND(COUNTIF(BE26,"&gt;0")&gt;0,D26="m",J26="U18"),
     IF(BE26&gt;Normwerte!$F$8,1,0),
IF(AND(COUNTIF(BE26,"&gt;0")&gt;0,D26="w",J26="U13"),
     IF(BE26&gt;Normwerte!$F$7,1,0),
IF(AND(COUNTIF(BE26,"&gt;0")&gt;0,D26="w",J26="U14"),
     IF(BE26&gt;Normwerte!$F$6,1,0),
IF(AND(COUNTIF(BE26,"&gt;0")&gt;0,D26="w",J26="U15"),
     IF(BE26&gt;Normwerte!$F$5,1,0),
IF(AND(COUNTIF(BE26,"&gt;0")&gt;0,D26="w",J26="U16"),
     IF(BE26&gt;Normwerte!$F$4,1,0),
IF(AND(COUNTIF(BE26,"&gt;0")&gt;0,D26="w",J26="U17"),
     IF(BE26&gt;Normwerte!$F$3,1,0),
IF(AND(COUNTIF(BE26,"&gt;0")&gt;0,D26="w",J26="U18"),
     IF(BE26&gt;Normwerte!$F$2,1,0),"")
)))))))))))</f>
        <v/>
      </c>
      <c r="BG26" s="6"/>
      <c r="BH26" s="6"/>
      <c r="BI26" s="6"/>
      <c r="BJ26" s="40" t="str">
        <f>IF(COUNTIF(Table25[[#This Row],[Schlagballwurf V1
'[km/h']]:[Schlagballwurf V3
'[km/h']]],"&gt;0")&gt;0,
     MAX(Table25[[#This Row],[Schlagballwurf V1
'[km/h']]:[Schlagballwurf V3
'[km/h']]]),
     "")</f>
        <v/>
      </c>
      <c r="BK26" s="57" t="str">
        <f t="shared" si="5"/>
        <v/>
      </c>
      <c r="BL26" s="38" t="str">
        <f>IF(AND(COUNTIF(BK26,"&gt;0")&gt;0,D26="m",J26="U13"),
     IF(BK26&gt;Normwerte!$G$13,1,0),
IF(AND(COUNTIF(BK26,"&gt;0")&gt;0,D26="m",J26="U14"),
     IF(BK26&gt;Normwerte!$G$12,1,0),
IF(AND(COUNTIF(BK26,"&gt;0")&gt;0,D26="m",J26="U15"),
     IF(BK26&gt;Normwerte!$G$11,1,0),
IF(AND(COUNTIF(BK26,"&gt;0")&gt;0,D26="m",J26="U16"),
     IF(BK26&gt;Normwerte!$G$10,1,0),
IF(AND(COUNTIF(BK26,"&gt;0")&gt;0,D26="m",J26="U17"),
     IF(BK26&gt;Normwerte!$G$9,1,0),
IF(AND(COUNTIF(BK26,"&gt;0")&gt;0,D26="m",J26="U18"),
     IF(BK26&gt;Normwerte!$G$8,1,0),
IF(AND(COUNTIF(BK26,"&gt;0")&gt;0,D26="w",J26="U13"),
     IF(BK26&gt;Normwerte!$G$7,1,0),
IF(AND(COUNTIF(BK26,"&gt;0")&gt;0,D26="w",J26="U14"),
     IF(BK26&gt;Normwerte!$G$6,1,0),
IF(AND(COUNTIF(BK26,"&gt;0")&gt;0,D26="w",J26="U15"),
     IF(BK26&gt;Normwerte!$G$5,1,0),
IF(AND(COUNTIF(BK26,"&gt;0")&gt;0,D26="w",J26="U16"),
     IF(BK26&gt;Normwerte!$G$4,1,0),
IF(AND(COUNTIF(BK26,"&gt;0")&gt;0,D26="w",J26="U17"),
     IF(BK26&gt;Normwerte!$G$3,1,0),
IF(AND(COUNTIF(BK26,"&gt;0")&gt;0,D26="w",J26="U18"),
     IF(BK26&gt;Normwerte!$G$2,1,0),"")
)))))))))))</f>
        <v/>
      </c>
      <c r="BM26" s="6"/>
      <c r="BN26" s="6"/>
      <c r="BO26" s="6"/>
      <c r="BP26" s="6"/>
      <c r="BQ26" s="40" t="str">
        <f>IF(COUNTIF(Table25[[#This Row],[T-Test links
V1
'[s']]:[T-Test links
V2
'[s']]],"&gt;0")&gt;0,
     MIN(Table25[[#This Row],[T-Test links
V1
'[s']]:[T-Test links
V2
'[s']]]),
     "")</f>
        <v/>
      </c>
      <c r="BR26" s="40" t="str">
        <f>IF(COUNTIF(Table25[[#This Row],[T-Test rechts 
V1
'[s']]:[T-Test rechts
V2
'[s']]],"&gt;0")&gt;0,
     MIN(Table25[[#This Row],[T-Test rechts 
V1
'[s']]:[T-Test rechts
V2
'[s']]]),
     "")</f>
        <v/>
      </c>
      <c r="BS2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6" s="57" t="str">
        <f t="shared" si="6"/>
        <v/>
      </c>
      <c r="BU26" s="38" t="str">
        <f>IF(AND(COUNTIF(BT26,"&gt;0")&gt;0,D26="m",J26="U13"),
     IF(BT26&gt;Normwerte!$H$13,1,0),
IF(AND(COUNTIF(BT26,"&gt;0")&gt;0,D26="m",J26="U14"),
     IF(BT26&gt;Normwerte!$H$12,1,0),
IF(AND(COUNTIF(BT26,"&gt;0")&gt;0,D26="m",J26="U15"),
     IF(BT26&gt;Normwerte!$H$11,1,0),
IF(AND(COUNTIF(BT26,"&gt;0")&gt;0,D26="m",J26="U16"),
     IF(BT26&gt;Normwerte!$H$10,1,0),
IF(AND(COUNTIF(BT26,"&gt;0")&gt;0,D26="m",J26="U17"),
     IF(BT26&gt;Normwerte!$H$9,1,0),
IF(AND(COUNTIF(BT26,"&gt;0")&gt;0,D26="m",J26="U18"),
     IF(BT26&gt;Normwerte!$H$8,1,0),
IF(AND(COUNTIF(BT26,"&gt;0")&gt;0,D26="w",J26="U13"),
     IF(BT26&gt;Normwerte!$H$7,1,0),
IF(AND(COUNTIF(BT26,"&gt;0")&gt;0,D26="w",J26="U14"),
     IF(BT26&gt;Normwerte!$H$6,1,0),
IF(AND(COUNTIF(BT26,"&gt;0")&gt;0,D26="w",J26="U15"),
     IF(BT26&gt;Normwerte!$H$5,1,0),
IF(AND(COUNTIF(BT26,"&gt;0")&gt;0,D26="w",J26="U16"),
     IF(BT26&gt;Normwerte!$H$4,1,0),
IF(AND(COUNTIF(BT26,"&gt;0")&gt;0,D26="w",J26="U17"),
     IF(BT26&gt;Normwerte!$H$3,1,0),
IF(AND(COUNTIF(BT26,"&gt;0")&gt;0,D26="w",J26="U18"),
     IF(BT26&gt;Normwerte!$H$2,1,0),"")
)))))))))))</f>
        <v/>
      </c>
    </row>
    <row r="27" spans="2:73" x14ac:dyDescent="0.45">
      <c r="B27" s="103"/>
      <c r="C27" s="103"/>
      <c r="D27" s="43"/>
      <c r="E27" s="93"/>
      <c r="F27" s="53"/>
      <c r="G27" s="5"/>
      <c r="H27" s="95"/>
      <c r="I27" s="12" t="str">
        <f>IF(ISBLANK(Table25[[#This Row],[Geb.Datum
'[TT.MM.JJJJ']]]),"",
     YEAR(Table25[[#This Row],[Geb.Datum
'[TT.MM.JJJJ']]]))</f>
        <v/>
      </c>
      <c r="J27" s="30" t="str">
        <f>_xlfn.XLOOKUP(Table25[[#This Row],[Geburtsjahr]],Altersklasse!$B$2:$B$7,Altersklasse!$A$2:$A$7,"",0)</f>
        <v/>
      </c>
      <c r="K27" s="42" t="str">
        <f t="shared" si="9"/>
        <v/>
      </c>
      <c r="L27" s="50" t="str">
        <f>IF(OR(ISBLANK(AF27),NOT(ISNUMBER(AF27))),"",IF(AND(AF27&gt;0,D27="m",J27="U13"),
    IF(AF27&gt;Normwerte!$J$13,2,IF(AF27&gt;Normwerte!$I$13,1,0)),
IF(AND(AF27&gt;0,D27="m",J27="U14"),
     IF(AF27&gt;Normwerte!$J$12,2,IF(AF27&gt;Normwerte!$I$12,1,0)),
IF(AND(AF27&gt;0,D27="m",J27="U15"),
     IF(AF27&gt;Normwerte!$J$11,2,IF(AF27&gt;Normwerte!$I$11,1,0)),
IF(AND(AF27&gt;0,D27="m",J27="U16"),
     IF(AF27&gt;Normwerte!$J$10,2,IF(AF27&gt;Normwerte!$I$10,1,0)),
IF(AND(AF27&gt;0,D27="m",J27="U17"),
     IF(AF27&gt;Normwerte!$J$9,2,IF(AF27&gt;Normwerte!$I$9,1,0)),
IF(AND(AF27&gt;0,D27="m",J27="U18"),
     IF(AF27&gt;Normwerte!$J$8,2,IF(AF27&gt;Normwerte!$I$8,1,0)),
IF(AND(AF27&gt;0,D27="w",J27="U13"),
     IF(AF27&gt;Normwerte!$J$7,2,IF(AF27&gt;Normwerte!$I$7,1,0)),
IF(AND(AF27&gt;0,D27="w",J27="U14"),
     IF(AF27&gt;Normwerte!$J$6,2,IF(AF27&gt;Normwerte!$I$6,1,0)),
IF(AND(AF27&gt;0,D27="w",J27="U15"),
     IF(AF27&gt;Normwerte!$J$5,2,IF(AF27&gt;Normwerte!$I$5,1,0)),
IF(AND(AF27&gt;0,D27="w",J27="U16"),
     IF(AF27&gt;Normwerte!$J$4,2,IF(AF27&gt;Normwerte!$I$4,1,0)),
IF(AND(AF27&gt;0,D27="w",J27="U17"),
     IF(AF27&gt;Normwerte!$J$3,2,IF(AF27&gt;Normwerte!$I$3,1,0)),
IF(AND(AF27&gt;0,D27="w",J27="U18"),
     IF(AF27&gt;Normwerte!$J$2,2,IF(AF27&gt;Normwerte!$I$2,1,0)),"")
))))))))))))</f>
        <v/>
      </c>
      <c r="M27" s="64" t="str">
        <f>IF(AND(Table25[[#This Row],[Position '[L/AA/MB/S/D']]]="L",L27&lt;2),1,Table25[[#This Row],[Landeskader
Punkte
Anthro Berechnung]])</f>
        <v/>
      </c>
      <c r="N27" s="65" t="str">
        <f>IFERROR(IF((Table25[[#This Row],[Z-Score CMJ]]+Table25[[#This Row],[Z Score Spike]])&gt;0, (Table25[[#This Row],[Z-Score CMJ]]+Table25[[#This Row],[Z Score Spike]])/2, ""), "")</f>
        <v/>
      </c>
      <c r="O27" s="63" t="str">
        <f>IF(AND(COUNTIF(N27,"&gt;0")&gt;0,D27="m",J27="U13"),
    IF(N27&gt;Normwerte!$C$13,1,0),
IF(AND(COUNTIF(N27,"&gt;0")&gt;0,D27="m",J27="U14"),
     IF(N27&gt;Normwerte!$C$12,1,0),
IF(AND(COUNTIF(N27,"&gt;0")&gt;0,D27="m",J27="U15"),
     IF(N27&gt;Normwerte!$C$11,1,0),
IF(AND(COUNTIF(N27,"&gt;0")&gt;0,D27="m",J27="U16"),
     IF(N27&gt;Normwerte!$C$10,1,0),
IF(AND(COUNTIF(N27,"&gt;0")&gt;0,D27="m",J27="U17"),
     IF(N27&gt;Normwerte!$C$9,1,0),
IF(AND(COUNTIF(N27,"&gt;0")&gt;0,D27="m",J27="U18"),
     IF(N27&gt;Normwerte!$C$8,1,0),
IF(AND(COUNTIF(N27,"&gt;0")&gt;0,D27="w",J27="U13"),
     IF(N27&gt;Normwerte!$C$7,1,0),
IF(AND(COUNTIF(N27,"&gt;0")&gt;0,D27="w",J27="U14"),
     IF(N27&gt;Normwerte!$C$6,1,0),
IF(AND(COUNTIF(N27,"&gt;0")&gt;0,D27="w",J27="U15"),
     IF(N27&gt;Normwerte!$C$5,1,0),
IF(AND(COUNTIF(N27,"&gt;0")&gt;0,D27="w",J27="U16"),
     IF(N27&gt;Normwerte!$C$4,1,0),
IF(AND(COUNTIF(N27,"&gt;0")&gt;0,D27="w",J27="U17"),
     IF(N27&gt;Normwerte!$C$3,1,0),
IF(AND(COUNTIF(N27,"&gt;0")&gt;0,D27="w",J27="U18"),
     IF(N27&gt;Normwerte!$C$2,1,0),"")
)))))))))))</f>
        <v/>
      </c>
      <c r="P2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7" s="63" t="str">
        <f>IF(AND(COUNTIF(P27,"&gt;0")&gt;0,D27="m",J27="U13"),
    IF(P27&gt;Normwerte!$F$13,1,0),
IF(AND(COUNTIF(P27,"&gt;0")&gt;0,D27="m",J27="U14"),
     IF(P27&gt;Normwerte!$F$12,1,0),
IF(AND(COUNTIF(P27,"&gt;0")&gt;0,D27="m",J27="U15"),
     IF(P27&gt;Normwerte!$F$11,1,0),
IF(AND(COUNTIF(P27,"&gt;0")&gt;0,D27="m",J27="U16"),
     IF(P27&gt;Normwerte!$F$10,1,0),
IF(AND(COUNTIF(P27,"&gt;0")&gt;0,D27="m",J27="U17"),
     IF(P27&gt;Normwerte!$F$9,1,0),
IF(AND(COUNTIF(P27,"&gt;0")&gt;0,D27="m",J27="U18"),
     IF(P27&gt;Normwerte!$F$8,1,0),
IF(AND(COUNTIF(P27,"&gt;0")&gt;0,D27="w",J27="U13"),
     IF(P27&gt;Normwerte!$F$7,1,0),
IF(AND(COUNTIF(P27,"&gt;0")&gt;0,D27="w",J27="U14"),
     IF(P27&gt;Normwerte!$F$6,1,0),
IF(AND(COUNTIF(P27,"&gt;0")&gt;0,D27="w",J27="U15"),
     IF(P27&gt;Normwerte!$F$5,1,0),
IF(AND(COUNTIF(P27,"&gt;0")&gt;0,D27="w",J27="U16"),
     IF(P27&gt;Normwerte!$F$4,1,0),
IF(AND(COUNTIF(P27,"&gt;0")&gt;0,D27="w",J27="U17"),
     IF(P27&gt;Normwerte!$F$3,1,0),
IF(AND(COUNTIF(P27,"&gt;0")&gt;0,D27="w",J27="U18"),
     IF(P27&gt;Normwerte!$F$2,1,0),"")
)))))))))))</f>
        <v/>
      </c>
      <c r="R27" s="66" t="str">
        <f>Table25[[#This Row],[Punkte
T-Test]]</f>
        <v/>
      </c>
      <c r="S27" s="73" t="str">
        <f>IF(SUMIF(Table25[[#This Row],[Landeskader
Punkte
Anthro]:[Landeskader
Punkte
T-Test]],"&gt;0")=0,
    "",
    SUM(M27,O27,Q27,R27))</f>
        <v/>
      </c>
      <c r="T27" s="101"/>
      <c r="U27" s="101"/>
      <c r="V27" s="26"/>
      <c r="W27" s="26"/>
      <c r="X27" s="26"/>
      <c r="Y27" s="24"/>
      <c r="Z27" s="24"/>
      <c r="AA27" s="24"/>
      <c r="AB27" s="26"/>
      <c r="AC27" s="26"/>
      <c r="AD2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7" s="55" t="str">
        <f t="shared" si="7"/>
        <v/>
      </c>
      <c r="AF27" s="75" t="str">
        <f t="shared" si="1"/>
        <v/>
      </c>
      <c r="AG27" s="74"/>
      <c r="AH27" s="52"/>
      <c r="AI27" s="24"/>
      <c r="AJ27" s="36" t="str">
        <f>IF(COUNTIF(Table25[[#This Row],[Jump &amp; Reach 
(CMJ) V1]:[Jump &amp; Reach 
(CMJ) V3]],"&gt;0")&gt;0,
     MAX(Table25[[#This Row],[Jump &amp; Reach 
(CMJ) V1]:[Jump &amp; Reach 
(CMJ) V3]]),
     "")</f>
        <v/>
      </c>
      <c r="AK27" s="37" t="str">
        <f>IF(COUNTIF(Table25[[#This Row],[Jump &amp; Reach 
(CMJ) max.]],"&gt;0")&gt;0,
     Table25[[#This Row],[Jump &amp; Reach 
(CMJ) max.]]-Table25[[#This Row],[Reichhöhe
einarmig '[cm']]],
     "")</f>
        <v/>
      </c>
      <c r="AL27" s="57" t="str">
        <f t="shared" si="2"/>
        <v/>
      </c>
      <c r="AM27" s="38" t="str">
        <f>IF(AND(COUNTIF(AL27,"&gt;0")&gt;0,D27="m",J27="U13"),
    IF(AL27&gt;Normwerte!$C$13,1,0),
IF(AND(COUNTIF(AL27,"&gt;0")&gt;0,D27="m",J27="U14"),
     IF(AL27&gt;Normwerte!$C$12,1,0),
IF(AND(COUNTIF(AL27,"&gt;0")&gt;0,D27="m",J27="U15"),
     IF(AL27&gt;Normwerte!$C$11,1,0),
IF(AND(COUNTIF(AL27,"&gt;0")&gt;0,D27="m",J27="U16"),
     IF(AL27&gt;Normwerte!$C$10,1,0),
IF(AND(COUNTIF(AL27,"&gt;0")&gt;0,D27="m",J27="U17"),
     IF(AL27&gt;Normwerte!$C$9,1,0),
IF(AND(COUNTIF(AL27,"&gt;0")&gt;0,D27="m",J27="U18"),
     IF(AL27&gt;Normwerte!$C$8,1,0),
IF(AND(COUNTIF(AL27,"&gt;0")&gt;0,D27="w",J27="U13"),
     IF(AL27&gt;Normwerte!$C$7,1,0),
IF(AND(COUNTIF(AL27,"&gt;0")&gt;0,D27="w",J27="U14"),
     IF(AL27&gt;Normwerte!$C$6,1,0),
IF(AND(COUNTIF(AL27,"&gt;0")&gt;0,D27="w",J27="U15"),
     IF(AL27&gt;Normwerte!$C$5,1,0),
IF(AND(COUNTIF(AL27,"&gt;0")&gt;0,D27="w",J27="U16"),
     IF(AL27&gt;Normwerte!$C$4,1,0),
IF(AND(COUNTIF(AL27,"&gt;0")&gt;0,D27="w",J27="U17"),
     IF(AL27&gt;Normwerte!$C$3,1,0),
IF(AND(COUNTIF(AL27,"&gt;0")&gt;0,D27="w",J27="U18"),
     IF(AL27&gt;Normwerte!$C$2,1,0),"")
)))))))))))</f>
        <v/>
      </c>
      <c r="AN27" s="6"/>
      <c r="AO27" s="6"/>
      <c r="AP27" s="6"/>
      <c r="AQ2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7" s="38" t="str">
        <f>IF(COUNTIF(Table25[[#This Row],[Jump &amp; Reach 
(Spike) max.]],"&gt;0")&gt;0,
     Table25[[#This Row],[Jump &amp; Reach 
(Spike) max.]]-Table25[[#This Row],[Reichhöhe
einarmig '[cm']]],
     "")</f>
        <v/>
      </c>
      <c r="AS27" s="57" t="str">
        <f t="shared" si="3"/>
        <v/>
      </c>
      <c r="AT27" s="38" t="str">
        <f>IF(AND(COUNTIF(AS27,"&gt;0")&gt;0,D27="m",J27="U13"),
    IF(AS27&gt;Normwerte!$D$13,1,0),
IF(AND(COUNTIF(AS27,"&gt;0")&gt;0,D27="m",J27="U14"),
     IF(AS27&gt;Normwerte!$D$12,1,0),
IF(AND(COUNTIF(AS27,"&gt;0")&gt;0,D27="m",J27="U15"),
     IF(AS27&gt;Normwerte!$D$11,1,0),
IF(AND(COUNTIF(AS27,"&gt;0")&gt;0,D27="m",J27="U16"),
     IF(AS27&gt;Normwerte!$D$10,1,0),
IF(AND(COUNTIF(AS27,"&gt;0")&gt;0,D27="m",J27="U17"),
     IF(AS27&gt;Normwerte!$D$9,1,0),
IF(AND(COUNTIF(AS27,"&gt;0")&gt;0,D27="m",J27="U18"),
     IF(AS27&gt;Normwerte!$D$8,1,0),
IF(AND(COUNTIF(AS27,"&gt;0")&gt;0,D27="w",J27="U13"),
     IF(AS27&gt;Normwerte!$D$7,1,0),
IF(AND(COUNTIF(AS27,"&gt;0")&gt;0,D27="w",J27="U14"),
     IF(AS27&gt;Normwerte!$D$6,1,0),
IF(AND(COUNTIF(AS27,"&gt;0")&gt;0,D27="w",J27="U15"),
     IF(AS27&gt;Normwerte!$D$5,1,0),
IF(AND(COUNTIF(AS27,"&gt;0")&gt;0,D27="w",J27="U16"),
     IF(AS27&gt;Normwerte!$D$4,1,0),
IF(AND(COUNTIF(AS27,"&gt;0")&gt;0,D27="w",J27="U17"),
     IF(AS27&gt;Normwerte!$D$3,1,0),
IF(AND(COUNTIF(AS27,"&gt;0")&gt;0,D27="w",J27="U18"),
     IF(AS27&gt;Normwerte!$D$2,1,0),"")
)))))))))))</f>
        <v/>
      </c>
      <c r="AU27" s="6"/>
      <c r="AV27" s="6"/>
      <c r="AW27" s="6"/>
      <c r="AX2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7" s="57" t="str">
        <f t="shared" si="4"/>
        <v/>
      </c>
      <c r="AZ27" s="38" t="str">
        <f>IF(AND(COUNTIF(AY27,"&gt;0")&gt;0,D27="m",J27="U13"),
    IF(AY27&gt;Normwerte!$E$13,1,0),
IF(AND(COUNTIF(AY27,"&gt;0")&gt;0,D27="m",J27="U14"),
     IF(AY27&gt;Normwerte!$E$12,1,0),
IF(AND(COUNTIF(AY27,"&gt;0")&gt;0,D27="m",J27="U15"),
     IF(AY27&gt;Normwerte!$E$11,1,0),
IF(AND(COUNTIF(AY27,"&gt;0")&gt;0,D27="m",J27="U16"),
     IF(AY27&gt;Normwerte!$E$10,1,0),
IF(AND(COUNTIF(AY27,"&gt;0")&gt;0,D27="m",J27="U17"),
     IF(AY27&gt;Normwerte!$E$9,1,0),
IF(AND(COUNTIF(AY27,"&gt;0")&gt;0,D27="m",J27="U18"),
     IF(AY27&gt;Normwerte!$E$8,1,0),
IF(AND(COUNTIF(AY27,"&gt;0")&gt;0,D27="w",J27="U13"),
     IF(AY27&gt;Normwerte!$E$7,1,0),
IF(AND(COUNTIF(AY27,"&gt;0")&gt;0,D27="w",J27="U14"),
     IF(AY27&gt;Normwerte!$E$6,1,0),
IF(AND(COUNTIF(AY27,"&gt;0")&gt;0,D27="w",J27="U15"),
     IF(AY27&gt;Normwerte!$E$5,1,0),
IF(AND(COUNTIF(AY27,"&gt;0")&gt;0,D27="w",J27="U16"),
     IF(AY27&gt;Normwerte!$E$4,1,0),
IF(AND(COUNTIF(AY27,"&gt;0")&gt;0,D27="w",J27="U17"),
     IF(AY27&gt;Normwerte!$E$3,1,0),
IF(AND(COUNTIF(AY27,"&gt;0")&gt;0,D27="w",J27="U18"),
     IF(AY27&gt;Normwerte!$E$2,1,0),"")
)))))))))))</f>
        <v/>
      </c>
      <c r="BA27" s="6"/>
      <c r="BB27" s="6"/>
      <c r="BC27" s="6"/>
      <c r="BD2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7" s="56" t="str">
        <f t="shared" si="8"/>
        <v/>
      </c>
      <c r="BF27" s="38" t="str">
        <f>IF(AND(COUNTIF(BE27,"&gt;0")&gt;0,D27="m",J27="U13"),
    IF(BE27&gt;Normwerte!$F$13,1,0),
IF(AND(COUNTIF(BE27,"&gt;0")&gt;0,D27="m",J27="U14"),
     IF(BE27&gt;Normwerte!$F$12,1,0),
IF(AND(COUNTIF(BE27,"&gt;0")&gt;0,D27="m",J27="U15"),
     IF(BE27&gt;Normwerte!$F$11,1,0),
IF(AND(COUNTIF(BE27,"&gt;0")&gt;0,D27="m",J27="U16"),
     IF(BE27&gt;Normwerte!$F$10,1,0),
IF(AND(COUNTIF(BE27,"&gt;0")&gt;0,D27="m",J27="U17"),
     IF(BE27&gt;Normwerte!$F$9,1,0),
IF(AND(COUNTIF(BE27,"&gt;0")&gt;0,D27="m",J27="U18"),
     IF(BE27&gt;Normwerte!$F$8,1,0),
IF(AND(COUNTIF(BE27,"&gt;0")&gt;0,D27="w",J27="U13"),
     IF(BE27&gt;Normwerte!$F$7,1,0),
IF(AND(COUNTIF(BE27,"&gt;0")&gt;0,D27="w",J27="U14"),
     IF(BE27&gt;Normwerte!$F$6,1,0),
IF(AND(COUNTIF(BE27,"&gt;0")&gt;0,D27="w",J27="U15"),
     IF(BE27&gt;Normwerte!$F$5,1,0),
IF(AND(COUNTIF(BE27,"&gt;0")&gt;0,D27="w",J27="U16"),
     IF(BE27&gt;Normwerte!$F$4,1,0),
IF(AND(COUNTIF(BE27,"&gt;0")&gt;0,D27="w",J27="U17"),
     IF(BE27&gt;Normwerte!$F$3,1,0),
IF(AND(COUNTIF(BE27,"&gt;0")&gt;0,D27="w",J27="U18"),
     IF(BE27&gt;Normwerte!$F$2,1,0),"")
)))))))))))</f>
        <v/>
      </c>
      <c r="BG27" s="6"/>
      <c r="BH27" s="6"/>
      <c r="BI27" s="6"/>
      <c r="BJ27" s="40" t="str">
        <f>IF(COUNTIF(Table25[[#This Row],[Schlagballwurf V1
'[km/h']]:[Schlagballwurf V3
'[km/h']]],"&gt;0")&gt;0,
     MAX(Table25[[#This Row],[Schlagballwurf V1
'[km/h']]:[Schlagballwurf V3
'[km/h']]]),
     "")</f>
        <v/>
      </c>
      <c r="BK27" s="57" t="str">
        <f t="shared" si="5"/>
        <v/>
      </c>
      <c r="BL27" s="38" t="str">
        <f>IF(AND(COUNTIF(BK27,"&gt;0")&gt;0,D27="m",J27="U13"),
     IF(BK27&gt;Normwerte!$G$13,1,0),
IF(AND(COUNTIF(BK27,"&gt;0")&gt;0,D27="m",J27="U14"),
     IF(BK27&gt;Normwerte!$G$12,1,0),
IF(AND(COUNTIF(BK27,"&gt;0")&gt;0,D27="m",J27="U15"),
     IF(BK27&gt;Normwerte!$G$11,1,0),
IF(AND(COUNTIF(BK27,"&gt;0")&gt;0,D27="m",J27="U16"),
     IF(BK27&gt;Normwerte!$G$10,1,0),
IF(AND(COUNTIF(BK27,"&gt;0")&gt;0,D27="m",J27="U17"),
     IF(BK27&gt;Normwerte!$G$9,1,0),
IF(AND(COUNTIF(BK27,"&gt;0")&gt;0,D27="m",J27="U18"),
     IF(BK27&gt;Normwerte!$G$8,1,0),
IF(AND(COUNTIF(BK27,"&gt;0")&gt;0,D27="w",J27="U13"),
     IF(BK27&gt;Normwerte!$G$7,1,0),
IF(AND(COUNTIF(BK27,"&gt;0")&gt;0,D27="w",J27="U14"),
     IF(BK27&gt;Normwerte!$G$6,1,0),
IF(AND(COUNTIF(BK27,"&gt;0")&gt;0,D27="w",J27="U15"),
     IF(BK27&gt;Normwerte!$G$5,1,0),
IF(AND(COUNTIF(BK27,"&gt;0")&gt;0,D27="w",J27="U16"),
     IF(BK27&gt;Normwerte!$G$4,1,0),
IF(AND(COUNTIF(BK27,"&gt;0")&gt;0,D27="w",J27="U17"),
     IF(BK27&gt;Normwerte!$G$3,1,0),
IF(AND(COUNTIF(BK27,"&gt;0")&gt;0,D27="w",J27="U18"),
     IF(BK27&gt;Normwerte!$G$2,1,0),"")
)))))))))))</f>
        <v/>
      </c>
      <c r="BM27" s="6"/>
      <c r="BN27" s="6"/>
      <c r="BO27" s="6"/>
      <c r="BP27" s="6"/>
      <c r="BQ27" s="40" t="str">
        <f>IF(COUNTIF(Table25[[#This Row],[T-Test links
V1
'[s']]:[T-Test links
V2
'[s']]],"&gt;0")&gt;0,
     MIN(Table25[[#This Row],[T-Test links
V1
'[s']]:[T-Test links
V2
'[s']]]),
     "")</f>
        <v/>
      </c>
      <c r="BR27" s="40" t="str">
        <f>IF(COUNTIF(Table25[[#This Row],[T-Test rechts 
V1
'[s']]:[T-Test rechts
V2
'[s']]],"&gt;0")&gt;0,
     MIN(Table25[[#This Row],[T-Test rechts 
V1
'[s']]:[T-Test rechts
V2
'[s']]]),
     "")</f>
        <v/>
      </c>
      <c r="BS2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7" s="57" t="str">
        <f t="shared" si="6"/>
        <v/>
      </c>
      <c r="BU27" s="38" t="str">
        <f>IF(AND(COUNTIF(BT27,"&gt;0")&gt;0,D27="m",J27="U13"),
     IF(BT27&gt;Normwerte!$H$13,1,0),
IF(AND(COUNTIF(BT27,"&gt;0")&gt;0,D27="m",J27="U14"),
     IF(BT27&gt;Normwerte!$H$12,1,0),
IF(AND(COUNTIF(BT27,"&gt;0")&gt;0,D27="m",J27="U15"),
     IF(BT27&gt;Normwerte!$H$11,1,0),
IF(AND(COUNTIF(BT27,"&gt;0")&gt;0,D27="m",J27="U16"),
     IF(BT27&gt;Normwerte!$H$10,1,0),
IF(AND(COUNTIF(BT27,"&gt;0")&gt;0,D27="m",J27="U17"),
     IF(BT27&gt;Normwerte!$H$9,1,0),
IF(AND(COUNTIF(BT27,"&gt;0")&gt;0,D27="m",J27="U18"),
     IF(BT27&gt;Normwerte!$H$8,1,0),
IF(AND(COUNTIF(BT27,"&gt;0")&gt;0,D27="w",J27="U13"),
     IF(BT27&gt;Normwerte!$H$7,1,0),
IF(AND(COUNTIF(BT27,"&gt;0")&gt;0,D27="w",J27="U14"),
     IF(BT27&gt;Normwerte!$H$6,1,0),
IF(AND(COUNTIF(BT27,"&gt;0")&gt;0,D27="w",J27="U15"),
     IF(BT27&gt;Normwerte!$H$5,1,0),
IF(AND(COUNTIF(BT27,"&gt;0")&gt;0,D27="w",J27="U16"),
     IF(BT27&gt;Normwerte!$H$4,1,0),
IF(AND(COUNTIF(BT27,"&gt;0")&gt;0,D27="w",J27="U17"),
     IF(BT27&gt;Normwerte!$H$3,1,0),
IF(AND(COUNTIF(BT27,"&gt;0")&gt;0,D27="w",J27="U18"),
     IF(BT27&gt;Normwerte!$H$2,1,0),"")
)))))))))))</f>
        <v/>
      </c>
    </row>
    <row r="28" spans="2:73" x14ac:dyDescent="0.45">
      <c r="B28" s="103"/>
      <c r="C28" s="103"/>
      <c r="D28" s="43"/>
      <c r="E28" s="93"/>
      <c r="F28" s="53"/>
      <c r="G28" s="5"/>
      <c r="H28" s="95"/>
      <c r="I28" s="12" t="str">
        <f>IF(ISBLANK(Table25[[#This Row],[Geb.Datum
'[TT.MM.JJJJ']]]),"",
     YEAR(Table25[[#This Row],[Geb.Datum
'[TT.MM.JJJJ']]]))</f>
        <v/>
      </c>
      <c r="J28" s="30" t="str">
        <f>_xlfn.XLOOKUP(Table25[[#This Row],[Geburtsjahr]],Altersklasse!$B$2:$B$7,Altersklasse!$A$2:$A$7,"",0)</f>
        <v/>
      </c>
      <c r="K28" s="42" t="str">
        <f t="shared" si="9"/>
        <v/>
      </c>
      <c r="L28" s="50" t="str">
        <f>IF(OR(ISBLANK(AF28),NOT(ISNUMBER(AF28))),"",IF(AND(AF28&gt;0,D28="m",J28="U13"),
    IF(AF28&gt;Normwerte!$J$13,2,IF(AF28&gt;Normwerte!$I$13,1,0)),
IF(AND(AF28&gt;0,D28="m",J28="U14"),
     IF(AF28&gt;Normwerte!$J$12,2,IF(AF28&gt;Normwerte!$I$12,1,0)),
IF(AND(AF28&gt;0,D28="m",J28="U15"),
     IF(AF28&gt;Normwerte!$J$11,2,IF(AF28&gt;Normwerte!$I$11,1,0)),
IF(AND(AF28&gt;0,D28="m",J28="U16"),
     IF(AF28&gt;Normwerte!$J$10,2,IF(AF28&gt;Normwerte!$I$10,1,0)),
IF(AND(AF28&gt;0,D28="m",J28="U17"),
     IF(AF28&gt;Normwerte!$J$9,2,IF(AF28&gt;Normwerte!$I$9,1,0)),
IF(AND(AF28&gt;0,D28="m",J28="U18"),
     IF(AF28&gt;Normwerte!$J$8,2,IF(AF28&gt;Normwerte!$I$8,1,0)),
IF(AND(AF28&gt;0,D28="w",J28="U13"),
     IF(AF28&gt;Normwerte!$J$7,2,IF(AF28&gt;Normwerte!$I$7,1,0)),
IF(AND(AF28&gt;0,D28="w",J28="U14"),
     IF(AF28&gt;Normwerte!$J$6,2,IF(AF28&gt;Normwerte!$I$6,1,0)),
IF(AND(AF28&gt;0,D28="w",J28="U15"),
     IF(AF28&gt;Normwerte!$J$5,2,IF(AF28&gt;Normwerte!$I$5,1,0)),
IF(AND(AF28&gt;0,D28="w",J28="U16"),
     IF(AF28&gt;Normwerte!$J$4,2,IF(AF28&gt;Normwerte!$I$4,1,0)),
IF(AND(AF28&gt;0,D28="w",J28="U17"),
     IF(AF28&gt;Normwerte!$J$3,2,IF(AF28&gt;Normwerte!$I$3,1,0)),
IF(AND(AF28&gt;0,D28="w",J28="U18"),
     IF(AF28&gt;Normwerte!$J$2,2,IF(AF28&gt;Normwerte!$I$2,1,0)),"")
))))))))))))</f>
        <v/>
      </c>
      <c r="M28" s="64" t="str">
        <f>IF(AND(Table25[[#This Row],[Position '[L/AA/MB/S/D']]]="L",L28&lt;2),1,Table25[[#This Row],[Landeskader
Punkte
Anthro Berechnung]])</f>
        <v/>
      </c>
      <c r="N28" s="65" t="str">
        <f>IFERROR(IF((Table25[[#This Row],[Z-Score CMJ]]+Table25[[#This Row],[Z Score Spike]])&gt;0, (Table25[[#This Row],[Z-Score CMJ]]+Table25[[#This Row],[Z Score Spike]])/2, ""), "")</f>
        <v/>
      </c>
      <c r="O28" s="63" t="str">
        <f>IF(AND(COUNTIF(N28,"&gt;0")&gt;0,D28="m",J28="U13"),
    IF(N28&gt;Normwerte!$C$13,1,0),
IF(AND(COUNTIF(N28,"&gt;0")&gt;0,D28="m",J28="U14"),
     IF(N28&gt;Normwerte!$C$12,1,0),
IF(AND(COUNTIF(N28,"&gt;0")&gt;0,D28="m",J28="U15"),
     IF(N28&gt;Normwerte!$C$11,1,0),
IF(AND(COUNTIF(N28,"&gt;0")&gt;0,D28="m",J28="U16"),
     IF(N28&gt;Normwerte!$C$10,1,0),
IF(AND(COUNTIF(N28,"&gt;0")&gt;0,D28="m",J28="U17"),
     IF(N28&gt;Normwerte!$C$9,1,0),
IF(AND(COUNTIF(N28,"&gt;0")&gt;0,D28="m",J28="U18"),
     IF(N28&gt;Normwerte!$C$8,1,0),
IF(AND(COUNTIF(N28,"&gt;0")&gt;0,D28="w",J28="U13"),
     IF(N28&gt;Normwerte!$C$7,1,0),
IF(AND(COUNTIF(N28,"&gt;0")&gt;0,D28="w",J28="U14"),
     IF(N28&gt;Normwerte!$C$6,1,0),
IF(AND(COUNTIF(N28,"&gt;0")&gt;0,D28="w",J28="U15"),
     IF(N28&gt;Normwerte!$C$5,1,0),
IF(AND(COUNTIF(N28,"&gt;0")&gt;0,D28="w",J28="U16"),
     IF(N28&gt;Normwerte!$C$4,1,0),
IF(AND(COUNTIF(N28,"&gt;0")&gt;0,D28="w",J28="U17"),
     IF(N28&gt;Normwerte!$C$3,1,0),
IF(AND(COUNTIF(N28,"&gt;0")&gt;0,D28="w",J28="U18"),
     IF(N28&gt;Normwerte!$C$2,1,0),"")
)))))))))))</f>
        <v/>
      </c>
      <c r="P2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8" s="63" t="str">
        <f>IF(AND(COUNTIF(P28,"&gt;0")&gt;0,D28="m",J28="U13"),
    IF(P28&gt;Normwerte!$F$13,1,0),
IF(AND(COUNTIF(P28,"&gt;0")&gt;0,D28="m",J28="U14"),
     IF(P28&gt;Normwerte!$F$12,1,0),
IF(AND(COUNTIF(P28,"&gt;0")&gt;0,D28="m",J28="U15"),
     IF(P28&gt;Normwerte!$F$11,1,0),
IF(AND(COUNTIF(P28,"&gt;0")&gt;0,D28="m",J28="U16"),
     IF(P28&gt;Normwerte!$F$10,1,0),
IF(AND(COUNTIF(P28,"&gt;0")&gt;0,D28="m",J28="U17"),
     IF(P28&gt;Normwerte!$F$9,1,0),
IF(AND(COUNTIF(P28,"&gt;0")&gt;0,D28="m",J28="U18"),
     IF(P28&gt;Normwerte!$F$8,1,0),
IF(AND(COUNTIF(P28,"&gt;0")&gt;0,D28="w",J28="U13"),
     IF(P28&gt;Normwerte!$F$7,1,0),
IF(AND(COUNTIF(P28,"&gt;0")&gt;0,D28="w",J28="U14"),
     IF(P28&gt;Normwerte!$F$6,1,0),
IF(AND(COUNTIF(P28,"&gt;0")&gt;0,D28="w",J28="U15"),
     IF(P28&gt;Normwerte!$F$5,1,0),
IF(AND(COUNTIF(P28,"&gt;0")&gt;0,D28="w",J28="U16"),
     IF(P28&gt;Normwerte!$F$4,1,0),
IF(AND(COUNTIF(P28,"&gt;0")&gt;0,D28="w",J28="U17"),
     IF(P28&gt;Normwerte!$F$3,1,0),
IF(AND(COUNTIF(P28,"&gt;0")&gt;0,D28="w",J28="U18"),
     IF(P28&gt;Normwerte!$F$2,1,0),"")
)))))))))))</f>
        <v/>
      </c>
      <c r="R28" s="66" t="str">
        <f>Table25[[#This Row],[Punkte
T-Test]]</f>
        <v/>
      </c>
      <c r="S28" s="73" t="str">
        <f>IF(SUMIF(Table25[[#This Row],[Landeskader
Punkte
Anthro]:[Landeskader
Punkte
T-Test]],"&gt;0")=0,
    "",
    SUM(M28,O28,Q28,R28))</f>
        <v/>
      </c>
      <c r="T28" s="101"/>
      <c r="U28" s="101"/>
      <c r="V28" s="26"/>
      <c r="W28" s="26"/>
      <c r="X28" s="26"/>
      <c r="Y28" s="24"/>
      <c r="Z28" s="24"/>
      <c r="AA28" s="24"/>
      <c r="AB28" s="26"/>
      <c r="AC28" s="26"/>
      <c r="AD2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8" s="55" t="str">
        <f t="shared" si="7"/>
        <v/>
      </c>
      <c r="AF28" s="75" t="str">
        <f t="shared" si="1"/>
        <v/>
      </c>
      <c r="AG28" s="74"/>
      <c r="AH28" s="52"/>
      <c r="AI28" s="24"/>
      <c r="AJ28" s="36" t="str">
        <f>IF(COUNTIF(Table25[[#This Row],[Jump &amp; Reach 
(CMJ) V1]:[Jump &amp; Reach 
(CMJ) V3]],"&gt;0")&gt;0,
     MAX(Table25[[#This Row],[Jump &amp; Reach 
(CMJ) V1]:[Jump &amp; Reach 
(CMJ) V3]]),
     "")</f>
        <v/>
      </c>
      <c r="AK28" s="37" t="str">
        <f>IF(COUNTIF(Table25[[#This Row],[Jump &amp; Reach 
(CMJ) max.]],"&gt;0")&gt;0,
     Table25[[#This Row],[Jump &amp; Reach 
(CMJ) max.]]-Table25[[#This Row],[Reichhöhe
einarmig '[cm']]],
     "")</f>
        <v/>
      </c>
      <c r="AL28" s="57" t="str">
        <f t="shared" si="2"/>
        <v/>
      </c>
      <c r="AM28" s="38" t="str">
        <f>IF(AND(COUNTIF(AL28,"&gt;0")&gt;0,D28="m",J28="U13"),
    IF(AL28&gt;Normwerte!$C$13,1,0),
IF(AND(COUNTIF(AL28,"&gt;0")&gt;0,D28="m",J28="U14"),
     IF(AL28&gt;Normwerte!$C$12,1,0),
IF(AND(COUNTIF(AL28,"&gt;0")&gt;0,D28="m",J28="U15"),
     IF(AL28&gt;Normwerte!$C$11,1,0),
IF(AND(COUNTIF(AL28,"&gt;0")&gt;0,D28="m",J28="U16"),
     IF(AL28&gt;Normwerte!$C$10,1,0),
IF(AND(COUNTIF(AL28,"&gt;0")&gt;0,D28="m",J28="U17"),
     IF(AL28&gt;Normwerte!$C$9,1,0),
IF(AND(COUNTIF(AL28,"&gt;0")&gt;0,D28="m",J28="U18"),
     IF(AL28&gt;Normwerte!$C$8,1,0),
IF(AND(COUNTIF(AL28,"&gt;0")&gt;0,D28="w",J28="U13"),
     IF(AL28&gt;Normwerte!$C$7,1,0),
IF(AND(COUNTIF(AL28,"&gt;0")&gt;0,D28="w",J28="U14"),
     IF(AL28&gt;Normwerte!$C$6,1,0),
IF(AND(COUNTIF(AL28,"&gt;0")&gt;0,D28="w",J28="U15"),
     IF(AL28&gt;Normwerte!$C$5,1,0),
IF(AND(COUNTIF(AL28,"&gt;0")&gt;0,D28="w",J28="U16"),
     IF(AL28&gt;Normwerte!$C$4,1,0),
IF(AND(COUNTIF(AL28,"&gt;0")&gt;0,D28="w",J28="U17"),
     IF(AL28&gt;Normwerte!$C$3,1,0),
IF(AND(COUNTIF(AL28,"&gt;0")&gt;0,D28="w",J28="U18"),
     IF(AL28&gt;Normwerte!$C$2,1,0),"")
)))))))))))</f>
        <v/>
      </c>
      <c r="AN28" s="6"/>
      <c r="AO28" s="6"/>
      <c r="AP28" s="6"/>
      <c r="AQ2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8" s="38" t="str">
        <f>IF(COUNTIF(Table25[[#This Row],[Jump &amp; Reach 
(Spike) max.]],"&gt;0")&gt;0,
     Table25[[#This Row],[Jump &amp; Reach 
(Spike) max.]]-Table25[[#This Row],[Reichhöhe
einarmig '[cm']]],
     "")</f>
        <v/>
      </c>
      <c r="AS28" s="57" t="str">
        <f t="shared" si="3"/>
        <v/>
      </c>
      <c r="AT28" s="38" t="str">
        <f>IF(AND(COUNTIF(AS28,"&gt;0")&gt;0,D28="m",J28="U13"),
    IF(AS28&gt;Normwerte!$D$13,1,0),
IF(AND(COUNTIF(AS28,"&gt;0")&gt;0,D28="m",J28="U14"),
     IF(AS28&gt;Normwerte!$D$12,1,0),
IF(AND(COUNTIF(AS28,"&gt;0")&gt;0,D28="m",J28="U15"),
     IF(AS28&gt;Normwerte!$D$11,1,0),
IF(AND(COUNTIF(AS28,"&gt;0")&gt;0,D28="m",J28="U16"),
     IF(AS28&gt;Normwerte!$D$10,1,0),
IF(AND(COUNTIF(AS28,"&gt;0")&gt;0,D28="m",J28="U17"),
     IF(AS28&gt;Normwerte!$D$9,1,0),
IF(AND(COUNTIF(AS28,"&gt;0")&gt;0,D28="m",J28="U18"),
     IF(AS28&gt;Normwerte!$D$8,1,0),
IF(AND(COUNTIF(AS28,"&gt;0")&gt;0,D28="w",J28="U13"),
     IF(AS28&gt;Normwerte!$D$7,1,0),
IF(AND(COUNTIF(AS28,"&gt;0")&gt;0,D28="w",J28="U14"),
     IF(AS28&gt;Normwerte!$D$6,1,0),
IF(AND(COUNTIF(AS28,"&gt;0")&gt;0,D28="w",J28="U15"),
     IF(AS28&gt;Normwerte!$D$5,1,0),
IF(AND(COUNTIF(AS28,"&gt;0")&gt;0,D28="w",J28="U16"),
     IF(AS28&gt;Normwerte!$D$4,1,0),
IF(AND(COUNTIF(AS28,"&gt;0")&gt;0,D28="w",J28="U17"),
     IF(AS28&gt;Normwerte!$D$3,1,0),
IF(AND(COUNTIF(AS28,"&gt;0")&gt;0,D28="w",J28="U18"),
     IF(AS28&gt;Normwerte!$D$2,1,0),"")
)))))))))))</f>
        <v/>
      </c>
      <c r="AU28" s="6"/>
      <c r="AV28" s="6"/>
      <c r="AW28" s="6"/>
      <c r="AX2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8" s="57" t="str">
        <f t="shared" si="4"/>
        <v/>
      </c>
      <c r="AZ28" s="38" t="str">
        <f>IF(AND(COUNTIF(AY28,"&gt;0")&gt;0,D28="m",J28="U13"),
    IF(AY28&gt;Normwerte!$E$13,1,0),
IF(AND(COUNTIF(AY28,"&gt;0")&gt;0,D28="m",J28="U14"),
     IF(AY28&gt;Normwerte!$E$12,1,0),
IF(AND(COUNTIF(AY28,"&gt;0")&gt;0,D28="m",J28="U15"),
     IF(AY28&gt;Normwerte!$E$11,1,0),
IF(AND(COUNTIF(AY28,"&gt;0")&gt;0,D28="m",J28="U16"),
     IF(AY28&gt;Normwerte!$E$10,1,0),
IF(AND(COUNTIF(AY28,"&gt;0")&gt;0,D28="m",J28="U17"),
     IF(AY28&gt;Normwerte!$E$9,1,0),
IF(AND(COUNTIF(AY28,"&gt;0")&gt;0,D28="m",J28="U18"),
     IF(AY28&gt;Normwerte!$E$8,1,0),
IF(AND(COUNTIF(AY28,"&gt;0")&gt;0,D28="w",J28="U13"),
     IF(AY28&gt;Normwerte!$E$7,1,0),
IF(AND(COUNTIF(AY28,"&gt;0")&gt;0,D28="w",J28="U14"),
     IF(AY28&gt;Normwerte!$E$6,1,0),
IF(AND(COUNTIF(AY28,"&gt;0")&gt;0,D28="w",J28="U15"),
     IF(AY28&gt;Normwerte!$E$5,1,0),
IF(AND(COUNTIF(AY28,"&gt;0")&gt;0,D28="w",J28="U16"),
     IF(AY28&gt;Normwerte!$E$4,1,0),
IF(AND(COUNTIF(AY28,"&gt;0")&gt;0,D28="w",J28="U17"),
     IF(AY28&gt;Normwerte!$E$3,1,0),
IF(AND(COUNTIF(AY28,"&gt;0")&gt;0,D28="w",J28="U18"),
     IF(AY28&gt;Normwerte!$E$2,1,0),"")
)))))))))))</f>
        <v/>
      </c>
      <c r="BA28" s="6"/>
      <c r="BB28" s="6"/>
      <c r="BC28" s="6"/>
      <c r="BD2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8" s="56" t="str">
        <f t="shared" si="8"/>
        <v/>
      </c>
      <c r="BF28" s="38" t="str">
        <f>IF(AND(COUNTIF(BE28,"&gt;0")&gt;0,D28="m",J28="U13"),
    IF(BE28&gt;Normwerte!$F$13,1,0),
IF(AND(COUNTIF(BE28,"&gt;0")&gt;0,D28="m",J28="U14"),
     IF(BE28&gt;Normwerte!$F$12,1,0),
IF(AND(COUNTIF(BE28,"&gt;0")&gt;0,D28="m",J28="U15"),
     IF(BE28&gt;Normwerte!$F$11,1,0),
IF(AND(COUNTIF(BE28,"&gt;0")&gt;0,D28="m",J28="U16"),
     IF(BE28&gt;Normwerte!$F$10,1,0),
IF(AND(COUNTIF(BE28,"&gt;0")&gt;0,D28="m",J28="U17"),
     IF(BE28&gt;Normwerte!$F$9,1,0),
IF(AND(COUNTIF(BE28,"&gt;0")&gt;0,D28="m",J28="U18"),
     IF(BE28&gt;Normwerte!$F$8,1,0),
IF(AND(COUNTIF(BE28,"&gt;0")&gt;0,D28="w",J28="U13"),
     IF(BE28&gt;Normwerte!$F$7,1,0),
IF(AND(COUNTIF(BE28,"&gt;0")&gt;0,D28="w",J28="U14"),
     IF(BE28&gt;Normwerte!$F$6,1,0),
IF(AND(COUNTIF(BE28,"&gt;0")&gt;0,D28="w",J28="U15"),
     IF(BE28&gt;Normwerte!$F$5,1,0),
IF(AND(COUNTIF(BE28,"&gt;0")&gt;0,D28="w",J28="U16"),
     IF(BE28&gt;Normwerte!$F$4,1,0),
IF(AND(COUNTIF(BE28,"&gt;0")&gt;0,D28="w",J28="U17"),
     IF(BE28&gt;Normwerte!$F$3,1,0),
IF(AND(COUNTIF(BE28,"&gt;0")&gt;0,D28="w",J28="U18"),
     IF(BE28&gt;Normwerte!$F$2,1,0),"")
)))))))))))</f>
        <v/>
      </c>
      <c r="BG28" s="6"/>
      <c r="BH28" s="6"/>
      <c r="BI28" s="6"/>
      <c r="BJ28" s="40" t="str">
        <f>IF(COUNTIF(Table25[[#This Row],[Schlagballwurf V1
'[km/h']]:[Schlagballwurf V3
'[km/h']]],"&gt;0")&gt;0,
     MAX(Table25[[#This Row],[Schlagballwurf V1
'[km/h']]:[Schlagballwurf V3
'[km/h']]]),
     "")</f>
        <v/>
      </c>
      <c r="BK28" s="57" t="str">
        <f t="shared" si="5"/>
        <v/>
      </c>
      <c r="BL28" s="38" t="str">
        <f>IF(AND(COUNTIF(BK28,"&gt;0")&gt;0,D28="m",J28="U13"),
     IF(BK28&gt;Normwerte!$G$13,1,0),
IF(AND(COUNTIF(BK28,"&gt;0")&gt;0,D28="m",J28="U14"),
     IF(BK28&gt;Normwerte!$G$12,1,0),
IF(AND(COUNTIF(BK28,"&gt;0")&gt;0,D28="m",J28="U15"),
     IF(BK28&gt;Normwerte!$G$11,1,0),
IF(AND(COUNTIF(BK28,"&gt;0")&gt;0,D28="m",J28="U16"),
     IF(BK28&gt;Normwerte!$G$10,1,0),
IF(AND(COUNTIF(BK28,"&gt;0")&gt;0,D28="m",J28="U17"),
     IF(BK28&gt;Normwerte!$G$9,1,0),
IF(AND(COUNTIF(BK28,"&gt;0")&gt;0,D28="m",J28="U18"),
     IF(BK28&gt;Normwerte!$G$8,1,0),
IF(AND(COUNTIF(BK28,"&gt;0")&gt;0,D28="w",J28="U13"),
     IF(BK28&gt;Normwerte!$G$7,1,0),
IF(AND(COUNTIF(BK28,"&gt;0")&gt;0,D28="w",J28="U14"),
     IF(BK28&gt;Normwerte!$G$6,1,0),
IF(AND(COUNTIF(BK28,"&gt;0")&gt;0,D28="w",J28="U15"),
     IF(BK28&gt;Normwerte!$G$5,1,0),
IF(AND(COUNTIF(BK28,"&gt;0")&gt;0,D28="w",J28="U16"),
     IF(BK28&gt;Normwerte!$G$4,1,0),
IF(AND(COUNTIF(BK28,"&gt;0")&gt;0,D28="w",J28="U17"),
     IF(BK28&gt;Normwerte!$G$3,1,0),
IF(AND(COUNTIF(BK28,"&gt;0")&gt;0,D28="w",J28="U18"),
     IF(BK28&gt;Normwerte!$G$2,1,0),"")
)))))))))))</f>
        <v/>
      </c>
      <c r="BM28" s="6"/>
      <c r="BN28" s="6"/>
      <c r="BO28" s="6"/>
      <c r="BP28" s="6"/>
      <c r="BQ28" s="40" t="str">
        <f>IF(COUNTIF(Table25[[#This Row],[T-Test links
V1
'[s']]:[T-Test links
V2
'[s']]],"&gt;0")&gt;0,
     MIN(Table25[[#This Row],[T-Test links
V1
'[s']]:[T-Test links
V2
'[s']]]),
     "")</f>
        <v/>
      </c>
      <c r="BR28" s="40" t="str">
        <f>IF(COUNTIF(Table25[[#This Row],[T-Test rechts 
V1
'[s']]:[T-Test rechts
V2
'[s']]],"&gt;0")&gt;0,
     MIN(Table25[[#This Row],[T-Test rechts 
V1
'[s']]:[T-Test rechts
V2
'[s']]]),
     "")</f>
        <v/>
      </c>
      <c r="BS2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8" s="57" t="str">
        <f t="shared" si="6"/>
        <v/>
      </c>
      <c r="BU28" s="38" t="str">
        <f>IF(AND(COUNTIF(BT28,"&gt;0")&gt;0,D28="m",J28="U13"),
     IF(BT28&gt;Normwerte!$H$13,1,0),
IF(AND(COUNTIF(BT28,"&gt;0")&gt;0,D28="m",J28="U14"),
     IF(BT28&gt;Normwerte!$H$12,1,0),
IF(AND(COUNTIF(BT28,"&gt;0")&gt;0,D28="m",J28="U15"),
     IF(BT28&gt;Normwerte!$H$11,1,0),
IF(AND(COUNTIF(BT28,"&gt;0")&gt;0,D28="m",J28="U16"),
     IF(BT28&gt;Normwerte!$H$10,1,0),
IF(AND(COUNTIF(BT28,"&gt;0")&gt;0,D28="m",J28="U17"),
     IF(BT28&gt;Normwerte!$H$9,1,0),
IF(AND(COUNTIF(BT28,"&gt;0")&gt;0,D28="m",J28="U18"),
     IF(BT28&gt;Normwerte!$H$8,1,0),
IF(AND(COUNTIF(BT28,"&gt;0")&gt;0,D28="w",J28="U13"),
     IF(BT28&gt;Normwerte!$H$7,1,0),
IF(AND(COUNTIF(BT28,"&gt;0")&gt;0,D28="w",J28="U14"),
     IF(BT28&gt;Normwerte!$H$6,1,0),
IF(AND(COUNTIF(BT28,"&gt;0")&gt;0,D28="w",J28="U15"),
     IF(BT28&gt;Normwerte!$H$5,1,0),
IF(AND(COUNTIF(BT28,"&gt;0")&gt;0,D28="w",J28="U16"),
     IF(BT28&gt;Normwerte!$H$4,1,0),
IF(AND(COUNTIF(BT28,"&gt;0")&gt;0,D28="w",J28="U17"),
     IF(BT28&gt;Normwerte!$H$3,1,0),
IF(AND(COUNTIF(BT28,"&gt;0")&gt;0,D28="w",J28="U18"),
     IF(BT28&gt;Normwerte!$H$2,1,0),"")
)))))))))))</f>
        <v/>
      </c>
    </row>
    <row r="29" spans="2:73" x14ac:dyDescent="0.45">
      <c r="B29" s="103"/>
      <c r="C29" s="103"/>
      <c r="D29" s="43"/>
      <c r="E29" s="93"/>
      <c r="F29" s="53"/>
      <c r="G29" s="5"/>
      <c r="H29" s="95"/>
      <c r="I29" s="12" t="str">
        <f>IF(ISBLANK(Table25[[#This Row],[Geb.Datum
'[TT.MM.JJJJ']]]),"",
     YEAR(Table25[[#This Row],[Geb.Datum
'[TT.MM.JJJJ']]]))</f>
        <v/>
      </c>
      <c r="J29" s="30" t="str">
        <f>_xlfn.XLOOKUP(Table25[[#This Row],[Geburtsjahr]],Altersklasse!$B$2:$B$7,Altersklasse!$A$2:$A$7,"",0)</f>
        <v/>
      </c>
      <c r="K29" s="42" t="str">
        <f t="shared" si="9"/>
        <v/>
      </c>
      <c r="L29" s="50" t="str">
        <f>IF(OR(ISBLANK(AF29),NOT(ISNUMBER(AF29))),"",IF(AND(AF29&gt;0,D29="m",J29="U13"),
    IF(AF29&gt;Normwerte!$J$13,2,IF(AF29&gt;Normwerte!$I$13,1,0)),
IF(AND(AF29&gt;0,D29="m",J29="U14"),
     IF(AF29&gt;Normwerte!$J$12,2,IF(AF29&gt;Normwerte!$I$12,1,0)),
IF(AND(AF29&gt;0,D29="m",J29="U15"),
     IF(AF29&gt;Normwerte!$J$11,2,IF(AF29&gt;Normwerte!$I$11,1,0)),
IF(AND(AF29&gt;0,D29="m",J29="U16"),
     IF(AF29&gt;Normwerte!$J$10,2,IF(AF29&gt;Normwerte!$I$10,1,0)),
IF(AND(AF29&gt;0,D29="m",J29="U17"),
     IF(AF29&gt;Normwerte!$J$9,2,IF(AF29&gt;Normwerte!$I$9,1,0)),
IF(AND(AF29&gt;0,D29="m",J29="U18"),
     IF(AF29&gt;Normwerte!$J$8,2,IF(AF29&gt;Normwerte!$I$8,1,0)),
IF(AND(AF29&gt;0,D29="w",J29="U13"),
     IF(AF29&gt;Normwerte!$J$7,2,IF(AF29&gt;Normwerte!$I$7,1,0)),
IF(AND(AF29&gt;0,D29="w",J29="U14"),
     IF(AF29&gt;Normwerte!$J$6,2,IF(AF29&gt;Normwerte!$I$6,1,0)),
IF(AND(AF29&gt;0,D29="w",J29="U15"),
     IF(AF29&gt;Normwerte!$J$5,2,IF(AF29&gt;Normwerte!$I$5,1,0)),
IF(AND(AF29&gt;0,D29="w",J29="U16"),
     IF(AF29&gt;Normwerte!$J$4,2,IF(AF29&gt;Normwerte!$I$4,1,0)),
IF(AND(AF29&gt;0,D29="w",J29="U17"),
     IF(AF29&gt;Normwerte!$J$3,2,IF(AF29&gt;Normwerte!$I$3,1,0)),
IF(AND(AF29&gt;0,D29="w",J29="U18"),
     IF(AF29&gt;Normwerte!$J$2,2,IF(AF29&gt;Normwerte!$I$2,1,0)),"")
))))))))))))</f>
        <v/>
      </c>
      <c r="M29" s="64" t="str">
        <f>IF(AND(Table25[[#This Row],[Position '[L/AA/MB/S/D']]]="L",L29&lt;2),1,Table25[[#This Row],[Landeskader
Punkte
Anthro Berechnung]])</f>
        <v/>
      </c>
      <c r="N29" s="65" t="str">
        <f>IFERROR(IF((Table25[[#This Row],[Z-Score CMJ]]+Table25[[#This Row],[Z Score Spike]])&gt;0, (Table25[[#This Row],[Z-Score CMJ]]+Table25[[#This Row],[Z Score Spike]])/2, ""), "")</f>
        <v/>
      </c>
      <c r="O29" s="63" t="str">
        <f>IF(AND(COUNTIF(N29,"&gt;0")&gt;0,D29="m",J29="U13"),
    IF(N29&gt;Normwerte!$C$13,1,0),
IF(AND(COUNTIF(N29,"&gt;0")&gt;0,D29="m",J29="U14"),
     IF(N29&gt;Normwerte!$C$12,1,0),
IF(AND(COUNTIF(N29,"&gt;0")&gt;0,D29="m",J29="U15"),
     IF(N29&gt;Normwerte!$C$11,1,0),
IF(AND(COUNTIF(N29,"&gt;0")&gt;0,D29="m",J29="U16"),
     IF(N29&gt;Normwerte!$C$10,1,0),
IF(AND(COUNTIF(N29,"&gt;0")&gt;0,D29="m",J29="U17"),
     IF(N29&gt;Normwerte!$C$9,1,0),
IF(AND(COUNTIF(N29,"&gt;0")&gt;0,D29="m",J29="U18"),
     IF(N29&gt;Normwerte!$C$8,1,0),
IF(AND(COUNTIF(N29,"&gt;0")&gt;0,D29="w",J29="U13"),
     IF(N29&gt;Normwerte!$C$7,1,0),
IF(AND(COUNTIF(N29,"&gt;0")&gt;0,D29="w",J29="U14"),
     IF(N29&gt;Normwerte!$C$6,1,0),
IF(AND(COUNTIF(N29,"&gt;0")&gt;0,D29="w",J29="U15"),
     IF(N29&gt;Normwerte!$C$5,1,0),
IF(AND(COUNTIF(N29,"&gt;0")&gt;0,D29="w",J29="U16"),
     IF(N29&gt;Normwerte!$C$4,1,0),
IF(AND(COUNTIF(N29,"&gt;0")&gt;0,D29="w",J29="U17"),
     IF(N29&gt;Normwerte!$C$3,1,0),
IF(AND(COUNTIF(N29,"&gt;0")&gt;0,D29="w",J29="U18"),
     IF(N29&gt;Normwerte!$C$2,1,0),"")
)))))))))))</f>
        <v/>
      </c>
      <c r="P2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29" s="63" t="str">
        <f>IF(AND(COUNTIF(P29,"&gt;0")&gt;0,D29="m",J29="U13"),
    IF(P29&gt;Normwerte!$F$13,1,0),
IF(AND(COUNTIF(P29,"&gt;0")&gt;0,D29="m",J29="U14"),
     IF(P29&gt;Normwerte!$F$12,1,0),
IF(AND(COUNTIF(P29,"&gt;0")&gt;0,D29="m",J29="U15"),
     IF(P29&gt;Normwerte!$F$11,1,0),
IF(AND(COUNTIF(P29,"&gt;0")&gt;0,D29="m",J29="U16"),
     IF(P29&gt;Normwerte!$F$10,1,0),
IF(AND(COUNTIF(P29,"&gt;0")&gt;0,D29="m",J29="U17"),
     IF(P29&gt;Normwerte!$F$9,1,0),
IF(AND(COUNTIF(P29,"&gt;0")&gt;0,D29="m",J29="U18"),
     IF(P29&gt;Normwerte!$F$8,1,0),
IF(AND(COUNTIF(P29,"&gt;0")&gt;0,D29="w",J29="U13"),
     IF(P29&gt;Normwerte!$F$7,1,0),
IF(AND(COUNTIF(P29,"&gt;0")&gt;0,D29="w",J29="U14"),
     IF(P29&gt;Normwerte!$F$6,1,0),
IF(AND(COUNTIF(P29,"&gt;0")&gt;0,D29="w",J29="U15"),
     IF(P29&gt;Normwerte!$F$5,1,0),
IF(AND(COUNTIF(P29,"&gt;0")&gt;0,D29="w",J29="U16"),
     IF(P29&gt;Normwerte!$F$4,1,0),
IF(AND(COUNTIF(P29,"&gt;0")&gt;0,D29="w",J29="U17"),
     IF(P29&gt;Normwerte!$F$3,1,0),
IF(AND(COUNTIF(P29,"&gt;0")&gt;0,D29="w",J29="U18"),
     IF(P29&gt;Normwerte!$F$2,1,0),"")
)))))))))))</f>
        <v/>
      </c>
      <c r="R29" s="66" t="str">
        <f>Table25[[#This Row],[Punkte
T-Test]]</f>
        <v/>
      </c>
      <c r="S29" s="73" t="str">
        <f>IF(SUMIF(Table25[[#This Row],[Landeskader
Punkte
Anthro]:[Landeskader
Punkte
T-Test]],"&gt;0")=0,
    "",
    SUM(M29,O29,Q29,R29))</f>
        <v/>
      </c>
      <c r="T29" s="101"/>
      <c r="U29" s="101"/>
      <c r="V29" s="26"/>
      <c r="W29" s="26"/>
      <c r="X29" s="26"/>
      <c r="Y29" s="24"/>
      <c r="Z29" s="24"/>
      <c r="AA29" s="24"/>
      <c r="AB29" s="26"/>
      <c r="AC29" s="26"/>
      <c r="AD2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29" s="55" t="str">
        <f t="shared" si="7"/>
        <v/>
      </c>
      <c r="AF29" s="75" t="str">
        <f t="shared" si="1"/>
        <v/>
      </c>
      <c r="AG29" s="74"/>
      <c r="AH29" s="52"/>
      <c r="AI29" s="24"/>
      <c r="AJ29" s="36" t="str">
        <f>IF(COUNTIF(Table25[[#This Row],[Jump &amp; Reach 
(CMJ) V1]:[Jump &amp; Reach 
(CMJ) V3]],"&gt;0")&gt;0,
     MAX(Table25[[#This Row],[Jump &amp; Reach 
(CMJ) V1]:[Jump &amp; Reach 
(CMJ) V3]]),
     "")</f>
        <v/>
      </c>
      <c r="AK29" s="37" t="str">
        <f>IF(COUNTIF(Table25[[#This Row],[Jump &amp; Reach 
(CMJ) max.]],"&gt;0")&gt;0,
     Table25[[#This Row],[Jump &amp; Reach 
(CMJ) max.]]-Table25[[#This Row],[Reichhöhe
einarmig '[cm']]],
     "")</f>
        <v/>
      </c>
      <c r="AL29" s="57" t="str">
        <f t="shared" si="2"/>
        <v/>
      </c>
      <c r="AM29" s="38" t="str">
        <f>IF(AND(COUNTIF(AL29,"&gt;0")&gt;0,D29="m",J29="U13"),
    IF(AL29&gt;Normwerte!$C$13,1,0),
IF(AND(COUNTIF(AL29,"&gt;0")&gt;0,D29="m",J29="U14"),
     IF(AL29&gt;Normwerte!$C$12,1,0),
IF(AND(COUNTIF(AL29,"&gt;0")&gt;0,D29="m",J29="U15"),
     IF(AL29&gt;Normwerte!$C$11,1,0),
IF(AND(COUNTIF(AL29,"&gt;0")&gt;0,D29="m",J29="U16"),
     IF(AL29&gt;Normwerte!$C$10,1,0),
IF(AND(COUNTIF(AL29,"&gt;0")&gt;0,D29="m",J29="U17"),
     IF(AL29&gt;Normwerte!$C$9,1,0),
IF(AND(COUNTIF(AL29,"&gt;0")&gt;0,D29="m",J29="U18"),
     IF(AL29&gt;Normwerte!$C$8,1,0),
IF(AND(COUNTIF(AL29,"&gt;0")&gt;0,D29="w",J29="U13"),
     IF(AL29&gt;Normwerte!$C$7,1,0),
IF(AND(COUNTIF(AL29,"&gt;0")&gt;0,D29="w",J29="U14"),
     IF(AL29&gt;Normwerte!$C$6,1,0),
IF(AND(COUNTIF(AL29,"&gt;0")&gt;0,D29="w",J29="U15"),
     IF(AL29&gt;Normwerte!$C$5,1,0),
IF(AND(COUNTIF(AL29,"&gt;0")&gt;0,D29="w",J29="U16"),
     IF(AL29&gt;Normwerte!$C$4,1,0),
IF(AND(COUNTIF(AL29,"&gt;0")&gt;0,D29="w",J29="U17"),
     IF(AL29&gt;Normwerte!$C$3,1,0),
IF(AND(COUNTIF(AL29,"&gt;0")&gt;0,D29="w",J29="U18"),
     IF(AL29&gt;Normwerte!$C$2,1,0),"")
)))))))))))</f>
        <v/>
      </c>
      <c r="AN29" s="6"/>
      <c r="AO29" s="6"/>
      <c r="AP29" s="6"/>
      <c r="AQ2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29" s="38" t="str">
        <f>IF(COUNTIF(Table25[[#This Row],[Jump &amp; Reach 
(Spike) max.]],"&gt;0")&gt;0,
     Table25[[#This Row],[Jump &amp; Reach 
(Spike) max.]]-Table25[[#This Row],[Reichhöhe
einarmig '[cm']]],
     "")</f>
        <v/>
      </c>
      <c r="AS29" s="57" t="str">
        <f t="shared" si="3"/>
        <v/>
      </c>
      <c r="AT29" s="38" t="str">
        <f>IF(AND(COUNTIF(AS29,"&gt;0")&gt;0,D29="m",J29="U13"),
    IF(AS29&gt;Normwerte!$D$13,1,0),
IF(AND(COUNTIF(AS29,"&gt;0")&gt;0,D29="m",J29="U14"),
     IF(AS29&gt;Normwerte!$D$12,1,0),
IF(AND(COUNTIF(AS29,"&gt;0")&gt;0,D29="m",J29="U15"),
     IF(AS29&gt;Normwerte!$D$11,1,0),
IF(AND(COUNTIF(AS29,"&gt;0")&gt;0,D29="m",J29="U16"),
     IF(AS29&gt;Normwerte!$D$10,1,0),
IF(AND(COUNTIF(AS29,"&gt;0")&gt;0,D29="m",J29="U17"),
     IF(AS29&gt;Normwerte!$D$9,1,0),
IF(AND(COUNTIF(AS29,"&gt;0")&gt;0,D29="m",J29="U18"),
     IF(AS29&gt;Normwerte!$D$8,1,0),
IF(AND(COUNTIF(AS29,"&gt;0")&gt;0,D29="w",J29="U13"),
     IF(AS29&gt;Normwerte!$D$7,1,0),
IF(AND(COUNTIF(AS29,"&gt;0")&gt;0,D29="w",J29="U14"),
     IF(AS29&gt;Normwerte!$D$6,1,0),
IF(AND(COUNTIF(AS29,"&gt;0")&gt;0,D29="w",J29="U15"),
     IF(AS29&gt;Normwerte!$D$5,1,0),
IF(AND(COUNTIF(AS29,"&gt;0")&gt;0,D29="w",J29="U16"),
     IF(AS29&gt;Normwerte!$D$4,1,0),
IF(AND(COUNTIF(AS29,"&gt;0")&gt;0,D29="w",J29="U17"),
     IF(AS29&gt;Normwerte!$D$3,1,0),
IF(AND(COUNTIF(AS29,"&gt;0")&gt;0,D29="w",J29="U18"),
     IF(AS29&gt;Normwerte!$D$2,1,0),"")
)))))))))))</f>
        <v/>
      </c>
      <c r="AU29" s="6"/>
      <c r="AV29" s="6"/>
      <c r="AW29" s="6"/>
      <c r="AX2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29" s="57" t="str">
        <f t="shared" si="4"/>
        <v/>
      </c>
      <c r="AZ29" s="38" t="str">
        <f>IF(AND(COUNTIF(AY29,"&gt;0")&gt;0,D29="m",J29="U13"),
    IF(AY29&gt;Normwerte!$E$13,1,0),
IF(AND(COUNTIF(AY29,"&gt;0")&gt;0,D29="m",J29="U14"),
     IF(AY29&gt;Normwerte!$E$12,1,0),
IF(AND(COUNTIF(AY29,"&gt;0")&gt;0,D29="m",J29="U15"),
     IF(AY29&gt;Normwerte!$E$11,1,0),
IF(AND(COUNTIF(AY29,"&gt;0")&gt;0,D29="m",J29="U16"),
     IF(AY29&gt;Normwerte!$E$10,1,0),
IF(AND(COUNTIF(AY29,"&gt;0")&gt;0,D29="m",J29="U17"),
     IF(AY29&gt;Normwerte!$E$9,1,0),
IF(AND(COUNTIF(AY29,"&gt;0")&gt;0,D29="m",J29="U18"),
     IF(AY29&gt;Normwerte!$E$8,1,0),
IF(AND(COUNTIF(AY29,"&gt;0")&gt;0,D29="w",J29="U13"),
     IF(AY29&gt;Normwerte!$E$7,1,0),
IF(AND(COUNTIF(AY29,"&gt;0")&gt;0,D29="w",J29="U14"),
     IF(AY29&gt;Normwerte!$E$6,1,0),
IF(AND(COUNTIF(AY29,"&gt;0")&gt;0,D29="w",J29="U15"),
     IF(AY29&gt;Normwerte!$E$5,1,0),
IF(AND(COUNTIF(AY29,"&gt;0")&gt;0,D29="w",J29="U16"),
     IF(AY29&gt;Normwerte!$E$4,1,0),
IF(AND(COUNTIF(AY29,"&gt;0")&gt;0,D29="w",J29="U17"),
     IF(AY29&gt;Normwerte!$E$3,1,0),
IF(AND(COUNTIF(AY29,"&gt;0")&gt;0,D29="w",J29="U18"),
     IF(AY29&gt;Normwerte!$E$2,1,0),"")
)))))))))))</f>
        <v/>
      </c>
      <c r="BA29" s="6"/>
      <c r="BB29" s="6"/>
      <c r="BC29" s="6"/>
      <c r="BD2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29" s="56" t="str">
        <f t="shared" si="8"/>
        <v/>
      </c>
      <c r="BF29" s="38" t="str">
        <f>IF(AND(COUNTIF(BE29,"&gt;0")&gt;0,D29="m",J29="U13"),
    IF(BE29&gt;Normwerte!$F$13,1,0),
IF(AND(COUNTIF(BE29,"&gt;0")&gt;0,D29="m",J29="U14"),
     IF(BE29&gt;Normwerte!$F$12,1,0),
IF(AND(COUNTIF(BE29,"&gt;0")&gt;0,D29="m",J29="U15"),
     IF(BE29&gt;Normwerte!$F$11,1,0),
IF(AND(COUNTIF(BE29,"&gt;0")&gt;0,D29="m",J29="U16"),
     IF(BE29&gt;Normwerte!$F$10,1,0),
IF(AND(COUNTIF(BE29,"&gt;0")&gt;0,D29="m",J29="U17"),
     IF(BE29&gt;Normwerte!$F$9,1,0),
IF(AND(COUNTIF(BE29,"&gt;0")&gt;0,D29="m",J29="U18"),
     IF(BE29&gt;Normwerte!$F$8,1,0),
IF(AND(COUNTIF(BE29,"&gt;0")&gt;0,D29="w",J29="U13"),
     IF(BE29&gt;Normwerte!$F$7,1,0),
IF(AND(COUNTIF(BE29,"&gt;0")&gt;0,D29="w",J29="U14"),
     IF(BE29&gt;Normwerte!$F$6,1,0),
IF(AND(COUNTIF(BE29,"&gt;0")&gt;0,D29="w",J29="U15"),
     IF(BE29&gt;Normwerte!$F$5,1,0),
IF(AND(COUNTIF(BE29,"&gt;0")&gt;0,D29="w",J29="U16"),
     IF(BE29&gt;Normwerte!$F$4,1,0),
IF(AND(COUNTIF(BE29,"&gt;0")&gt;0,D29="w",J29="U17"),
     IF(BE29&gt;Normwerte!$F$3,1,0),
IF(AND(COUNTIF(BE29,"&gt;0")&gt;0,D29="w",J29="U18"),
     IF(BE29&gt;Normwerte!$F$2,1,0),"")
)))))))))))</f>
        <v/>
      </c>
      <c r="BG29" s="6"/>
      <c r="BH29" s="6"/>
      <c r="BI29" s="6"/>
      <c r="BJ29" s="40" t="str">
        <f>IF(COUNTIF(Table25[[#This Row],[Schlagballwurf V1
'[km/h']]:[Schlagballwurf V3
'[km/h']]],"&gt;0")&gt;0,
     MAX(Table25[[#This Row],[Schlagballwurf V1
'[km/h']]:[Schlagballwurf V3
'[km/h']]]),
     "")</f>
        <v/>
      </c>
      <c r="BK29" s="57" t="str">
        <f t="shared" si="5"/>
        <v/>
      </c>
      <c r="BL29" s="38" t="str">
        <f>IF(AND(COUNTIF(BK29,"&gt;0")&gt;0,D29="m",J29="U13"),
     IF(BK29&gt;Normwerte!$G$13,1,0),
IF(AND(COUNTIF(BK29,"&gt;0")&gt;0,D29="m",J29="U14"),
     IF(BK29&gt;Normwerte!$G$12,1,0),
IF(AND(COUNTIF(BK29,"&gt;0")&gt;0,D29="m",J29="U15"),
     IF(BK29&gt;Normwerte!$G$11,1,0),
IF(AND(COUNTIF(BK29,"&gt;0")&gt;0,D29="m",J29="U16"),
     IF(BK29&gt;Normwerte!$G$10,1,0),
IF(AND(COUNTIF(BK29,"&gt;0")&gt;0,D29="m",J29="U17"),
     IF(BK29&gt;Normwerte!$G$9,1,0),
IF(AND(COUNTIF(BK29,"&gt;0")&gt;0,D29="m",J29="U18"),
     IF(BK29&gt;Normwerte!$G$8,1,0),
IF(AND(COUNTIF(BK29,"&gt;0")&gt;0,D29="w",J29="U13"),
     IF(BK29&gt;Normwerte!$G$7,1,0),
IF(AND(COUNTIF(BK29,"&gt;0")&gt;0,D29="w",J29="U14"),
     IF(BK29&gt;Normwerte!$G$6,1,0),
IF(AND(COUNTIF(BK29,"&gt;0")&gt;0,D29="w",J29="U15"),
     IF(BK29&gt;Normwerte!$G$5,1,0),
IF(AND(COUNTIF(BK29,"&gt;0")&gt;0,D29="w",J29="U16"),
     IF(BK29&gt;Normwerte!$G$4,1,0),
IF(AND(COUNTIF(BK29,"&gt;0")&gt;0,D29="w",J29="U17"),
     IF(BK29&gt;Normwerte!$G$3,1,0),
IF(AND(COUNTIF(BK29,"&gt;0")&gt;0,D29="w",J29="U18"),
     IF(BK29&gt;Normwerte!$G$2,1,0),"")
)))))))))))</f>
        <v/>
      </c>
      <c r="BM29" s="6"/>
      <c r="BN29" s="6"/>
      <c r="BO29" s="6"/>
      <c r="BP29" s="6"/>
      <c r="BQ29" s="40" t="str">
        <f>IF(COUNTIF(Table25[[#This Row],[T-Test links
V1
'[s']]:[T-Test links
V2
'[s']]],"&gt;0")&gt;0,
     MIN(Table25[[#This Row],[T-Test links
V1
'[s']]:[T-Test links
V2
'[s']]]),
     "")</f>
        <v/>
      </c>
      <c r="BR29" s="40" t="str">
        <f>IF(COUNTIF(Table25[[#This Row],[T-Test rechts 
V1
'[s']]:[T-Test rechts
V2
'[s']]],"&gt;0")&gt;0,
     MIN(Table25[[#This Row],[T-Test rechts 
V1
'[s']]:[T-Test rechts
V2
'[s']]]),
     "")</f>
        <v/>
      </c>
      <c r="BS2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29" s="57" t="str">
        <f t="shared" si="6"/>
        <v/>
      </c>
      <c r="BU29" s="38" t="str">
        <f>IF(AND(COUNTIF(BT29,"&gt;0")&gt;0,D29="m",J29="U13"),
     IF(BT29&gt;Normwerte!$H$13,1,0),
IF(AND(COUNTIF(BT29,"&gt;0")&gt;0,D29="m",J29="U14"),
     IF(BT29&gt;Normwerte!$H$12,1,0),
IF(AND(COUNTIF(BT29,"&gt;0")&gt;0,D29="m",J29="U15"),
     IF(BT29&gt;Normwerte!$H$11,1,0),
IF(AND(COUNTIF(BT29,"&gt;0")&gt;0,D29="m",J29="U16"),
     IF(BT29&gt;Normwerte!$H$10,1,0),
IF(AND(COUNTIF(BT29,"&gt;0")&gt;0,D29="m",J29="U17"),
     IF(BT29&gt;Normwerte!$H$9,1,0),
IF(AND(COUNTIF(BT29,"&gt;0")&gt;0,D29="m",J29="U18"),
     IF(BT29&gt;Normwerte!$H$8,1,0),
IF(AND(COUNTIF(BT29,"&gt;0")&gt;0,D29="w",J29="U13"),
     IF(BT29&gt;Normwerte!$H$7,1,0),
IF(AND(COUNTIF(BT29,"&gt;0")&gt;0,D29="w",J29="U14"),
     IF(BT29&gt;Normwerte!$H$6,1,0),
IF(AND(COUNTIF(BT29,"&gt;0")&gt;0,D29="w",J29="U15"),
     IF(BT29&gt;Normwerte!$H$5,1,0),
IF(AND(COUNTIF(BT29,"&gt;0")&gt;0,D29="w",J29="U16"),
     IF(BT29&gt;Normwerte!$H$4,1,0),
IF(AND(COUNTIF(BT29,"&gt;0")&gt;0,D29="w",J29="U17"),
     IF(BT29&gt;Normwerte!$H$3,1,0),
IF(AND(COUNTIF(BT29,"&gt;0")&gt;0,D29="w",J29="U18"),
     IF(BT29&gt;Normwerte!$H$2,1,0),"")
)))))))))))</f>
        <v/>
      </c>
    </row>
    <row r="30" spans="2:73" x14ac:dyDescent="0.45">
      <c r="B30" s="103"/>
      <c r="C30" s="103"/>
      <c r="D30" s="43"/>
      <c r="E30" s="93"/>
      <c r="F30" s="53"/>
      <c r="G30" s="5"/>
      <c r="H30" s="95"/>
      <c r="I30" s="12" t="str">
        <f>IF(ISBLANK(Table25[[#This Row],[Geb.Datum
'[TT.MM.JJJJ']]]),"",
     YEAR(Table25[[#This Row],[Geb.Datum
'[TT.MM.JJJJ']]]))</f>
        <v/>
      </c>
      <c r="J30" s="30" t="str">
        <f>_xlfn.XLOOKUP(Table25[[#This Row],[Geburtsjahr]],Altersklasse!$B$2:$B$7,Altersklasse!$A$2:$A$7,"",0)</f>
        <v/>
      </c>
      <c r="K30" s="42" t="str">
        <f t="shared" si="9"/>
        <v/>
      </c>
      <c r="L30" s="50" t="str">
        <f>IF(OR(ISBLANK(AF30),NOT(ISNUMBER(AF30))),"",IF(AND(AF30&gt;0,D30="m",J30="U13"),
    IF(AF30&gt;Normwerte!$J$13,2,IF(AF30&gt;Normwerte!$I$13,1,0)),
IF(AND(AF30&gt;0,D30="m",J30="U14"),
     IF(AF30&gt;Normwerte!$J$12,2,IF(AF30&gt;Normwerte!$I$12,1,0)),
IF(AND(AF30&gt;0,D30="m",J30="U15"),
     IF(AF30&gt;Normwerte!$J$11,2,IF(AF30&gt;Normwerte!$I$11,1,0)),
IF(AND(AF30&gt;0,D30="m",J30="U16"),
     IF(AF30&gt;Normwerte!$J$10,2,IF(AF30&gt;Normwerte!$I$10,1,0)),
IF(AND(AF30&gt;0,D30="m",J30="U17"),
     IF(AF30&gt;Normwerte!$J$9,2,IF(AF30&gt;Normwerte!$I$9,1,0)),
IF(AND(AF30&gt;0,D30="m",J30="U18"),
     IF(AF30&gt;Normwerte!$J$8,2,IF(AF30&gt;Normwerte!$I$8,1,0)),
IF(AND(AF30&gt;0,D30="w",J30="U13"),
     IF(AF30&gt;Normwerte!$J$7,2,IF(AF30&gt;Normwerte!$I$7,1,0)),
IF(AND(AF30&gt;0,D30="w",J30="U14"),
     IF(AF30&gt;Normwerte!$J$6,2,IF(AF30&gt;Normwerte!$I$6,1,0)),
IF(AND(AF30&gt;0,D30="w",J30="U15"),
     IF(AF30&gt;Normwerte!$J$5,2,IF(AF30&gt;Normwerte!$I$5,1,0)),
IF(AND(AF30&gt;0,D30="w",J30="U16"),
     IF(AF30&gt;Normwerte!$J$4,2,IF(AF30&gt;Normwerte!$I$4,1,0)),
IF(AND(AF30&gt;0,D30="w",J30="U17"),
     IF(AF30&gt;Normwerte!$J$3,2,IF(AF30&gt;Normwerte!$I$3,1,0)),
IF(AND(AF30&gt;0,D30="w",J30="U18"),
     IF(AF30&gt;Normwerte!$J$2,2,IF(AF30&gt;Normwerte!$I$2,1,0)),"")
))))))))))))</f>
        <v/>
      </c>
      <c r="M30" s="64" t="str">
        <f>IF(AND(Table25[[#This Row],[Position '[L/AA/MB/S/D']]]="L",L30&lt;2),1,Table25[[#This Row],[Landeskader
Punkte
Anthro Berechnung]])</f>
        <v/>
      </c>
      <c r="N30" s="65" t="str">
        <f>IFERROR(IF((Table25[[#This Row],[Z-Score CMJ]]+Table25[[#This Row],[Z Score Spike]])&gt;0, (Table25[[#This Row],[Z-Score CMJ]]+Table25[[#This Row],[Z Score Spike]])/2, ""), "")</f>
        <v/>
      </c>
      <c r="O30" s="63" t="str">
        <f>IF(AND(COUNTIF(N30,"&gt;0")&gt;0,D30="m",J30="U13"),
    IF(N30&gt;Normwerte!$C$13,1,0),
IF(AND(COUNTIF(N30,"&gt;0")&gt;0,D30="m",J30="U14"),
     IF(N30&gt;Normwerte!$C$12,1,0),
IF(AND(COUNTIF(N30,"&gt;0")&gt;0,D30="m",J30="U15"),
     IF(N30&gt;Normwerte!$C$11,1,0),
IF(AND(COUNTIF(N30,"&gt;0")&gt;0,D30="m",J30="U16"),
     IF(N30&gt;Normwerte!$C$10,1,0),
IF(AND(COUNTIF(N30,"&gt;0")&gt;0,D30="m",J30="U17"),
     IF(N30&gt;Normwerte!$C$9,1,0),
IF(AND(COUNTIF(N30,"&gt;0")&gt;0,D30="m",J30="U18"),
     IF(N30&gt;Normwerte!$C$8,1,0),
IF(AND(COUNTIF(N30,"&gt;0")&gt;0,D30="w",J30="U13"),
     IF(N30&gt;Normwerte!$C$7,1,0),
IF(AND(COUNTIF(N30,"&gt;0")&gt;0,D30="w",J30="U14"),
     IF(N30&gt;Normwerte!$C$6,1,0),
IF(AND(COUNTIF(N30,"&gt;0")&gt;0,D30="w",J30="U15"),
     IF(N30&gt;Normwerte!$C$5,1,0),
IF(AND(COUNTIF(N30,"&gt;0")&gt;0,D30="w",J30="U16"),
     IF(N30&gt;Normwerte!$C$4,1,0),
IF(AND(COUNTIF(N30,"&gt;0")&gt;0,D30="w",J30="U17"),
     IF(N30&gt;Normwerte!$C$3,1,0),
IF(AND(COUNTIF(N30,"&gt;0")&gt;0,D30="w",J30="U18"),
     IF(N30&gt;Normwerte!$C$2,1,0),"")
)))))))))))</f>
        <v/>
      </c>
      <c r="P3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0" s="63" t="str">
        <f>IF(AND(COUNTIF(P30,"&gt;0")&gt;0,D30="m",J30="U13"),
    IF(P30&gt;Normwerte!$F$13,1,0),
IF(AND(COUNTIF(P30,"&gt;0")&gt;0,D30="m",J30="U14"),
     IF(P30&gt;Normwerte!$F$12,1,0),
IF(AND(COUNTIF(P30,"&gt;0")&gt;0,D30="m",J30="U15"),
     IF(P30&gt;Normwerte!$F$11,1,0),
IF(AND(COUNTIF(P30,"&gt;0")&gt;0,D30="m",J30="U16"),
     IF(P30&gt;Normwerte!$F$10,1,0),
IF(AND(COUNTIF(P30,"&gt;0")&gt;0,D30="m",J30="U17"),
     IF(P30&gt;Normwerte!$F$9,1,0),
IF(AND(COUNTIF(P30,"&gt;0")&gt;0,D30="m",J30="U18"),
     IF(P30&gt;Normwerte!$F$8,1,0),
IF(AND(COUNTIF(P30,"&gt;0")&gt;0,D30="w",J30="U13"),
     IF(P30&gt;Normwerte!$F$7,1,0),
IF(AND(COUNTIF(P30,"&gt;0")&gt;0,D30="w",J30="U14"),
     IF(P30&gt;Normwerte!$F$6,1,0),
IF(AND(COUNTIF(P30,"&gt;0")&gt;0,D30="w",J30="U15"),
     IF(P30&gt;Normwerte!$F$5,1,0),
IF(AND(COUNTIF(P30,"&gt;0")&gt;0,D30="w",J30="U16"),
     IF(P30&gt;Normwerte!$F$4,1,0),
IF(AND(COUNTIF(P30,"&gt;0")&gt;0,D30="w",J30="U17"),
     IF(P30&gt;Normwerte!$F$3,1,0),
IF(AND(COUNTIF(P30,"&gt;0")&gt;0,D30="w",J30="U18"),
     IF(P30&gt;Normwerte!$F$2,1,0),"")
)))))))))))</f>
        <v/>
      </c>
      <c r="R30" s="66" t="str">
        <f>Table25[[#This Row],[Punkte
T-Test]]</f>
        <v/>
      </c>
      <c r="S30" s="73" t="str">
        <f>IF(SUMIF(Table25[[#This Row],[Landeskader
Punkte
Anthro]:[Landeskader
Punkte
T-Test]],"&gt;0")=0,
    "",
    SUM(M30,O30,Q30,R30))</f>
        <v/>
      </c>
      <c r="T30" s="101"/>
      <c r="U30" s="101"/>
      <c r="V30" s="26"/>
      <c r="W30" s="26"/>
      <c r="X30" s="26"/>
      <c r="Y30" s="24"/>
      <c r="Z30" s="24"/>
      <c r="AA30" s="24"/>
      <c r="AB30" s="26"/>
      <c r="AC30" s="26"/>
      <c r="AD3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0" s="55" t="str">
        <f t="shared" si="7"/>
        <v/>
      </c>
      <c r="AF30" s="75" t="str">
        <f t="shared" si="1"/>
        <v/>
      </c>
      <c r="AG30" s="74"/>
      <c r="AH30" s="52"/>
      <c r="AI30" s="24"/>
      <c r="AJ30" s="36" t="str">
        <f>IF(COUNTIF(Table25[[#This Row],[Jump &amp; Reach 
(CMJ) V1]:[Jump &amp; Reach 
(CMJ) V3]],"&gt;0")&gt;0,
     MAX(Table25[[#This Row],[Jump &amp; Reach 
(CMJ) V1]:[Jump &amp; Reach 
(CMJ) V3]]),
     "")</f>
        <v/>
      </c>
      <c r="AK30" s="37" t="str">
        <f>IF(COUNTIF(Table25[[#This Row],[Jump &amp; Reach 
(CMJ) max.]],"&gt;0")&gt;0,
     Table25[[#This Row],[Jump &amp; Reach 
(CMJ) max.]]-Table25[[#This Row],[Reichhöhe
einarmig '[cm']]],
     "")</f>
        <v/>
      </c>
      <c r="AL30" s="57" t="str">
        <f t="shared" si="2"/>
        <v/>
      </c>
      <c r="AM30" s="38" t="str">
        <f>IF(AND(COUNTIF(AL30,"&gt;0")&gt;0,D30="m",J30="U13"),
    IF(AL30&gt;Normwerte!$C$13,1,0),
IF(AND(COUNTIF(AL30,"&gt;0")&gt;0,D30="m",J30="U14"),
     IF(AL30&gt;Normwerte!$C$12,1,0),
IF(AND(COUNTIF(AL30,"&gt;0")&gt;0,D30="m",J30="U15"),
     IF(AL30&gt;Normwerte!$C$11,1,0),
IF(AND(COUNTIF(AL30,"&gt;0")&gt;0,D30="m",J30="U16"),
     IF(AL30&gt;Normwerte!$C$10,1,0),
IF(AND(COUNTIF(AL30,"&gt;0")&gt;0,D30="m",J30="U17"),
     IF(AL30&gt;Normwerte!$C$9,1,0),
IF(AND(COUNTIF(AL30,"&gt;0")&gt;0,D30="m",J30="U18"),
     IF(AL30&gt;Normwerte!$C$8,1,0),
IF(AND(COUNTIF(AL30,"&gt;0")&gt;0,D30="w",J30="U13"),
     IF(AL30&gt;Normwerte!$C$7,1,0),
IF(AND(COUNTIF(AL30,"&gt;0")&gt;0,D30="w",J30="U14"),
     IF(AL30&gt;Normwerte!$C$6,1,0),
IF(AND(COUNTIF(AL30,"&gt;0")&gt;0,D30="w",J30="U15"),
     IF(AL30&gt;Normwerte!$C$5,1,0),
IF(AND(COUNTIF(AL30,"&gt;0")&gt;0,D30="w",J30="U16"),
     IF(AL30&gt;Normwerte!$C$4,1,0),
IF(AND(COUNTIF(AL30,"&gt;0")&gt;0,D30="w",J30="U17"),
     IF(AL30&gt;Normwerte!$C$3,1,0),
IF(AND(COUNTIF(AL30,"&gt;0")&gt;0,D30="w",J30="U18"),
     IF(AL30&gt;Normwerte!$C$2,1,0),"")
)))))))))))</f>
        <v/>
      </c>
      <c r="AN30" s="6"/>
      <c r="AO30" s="6"/>
      <c r="AP30" s="6"/>
      <c r="AQ3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0" s="38" t="str">
        <f>IF(COUNTIF(Table25[[#This Row],[Jump &amp; Reach 
(Spike) max.]],"&gt;0")&gt;0,
     Table25[[#This Row],[Jump &amp; Reach 
(Spike) max.]]-Table25[[#This Row],[Reichhöhe
einarmig '[cm']]],
     "")</f>
        <v/>
      </c>
      <c r="AS30" s="57" t="str">
        <f t="shared" si="3"/>
        <v/>
      </c>
      <c r="AT30" s="38" t="str">
        <f>IF(AND(COUNTIF(AS30,"&gt;0")&gt;0,D30="m",J30="U13"),
    IF(AS30&gt;Normwerte!$D$13,1,0),
IF(AND(COUNTIF(AS30,"&gt;0")&gt;0,D30="m",J30="U14"),
     IF(AS30&gt;Normwerte!$D$12,1,0),
IF(AND(COUNTIF(AS30,"&gt;0")&gt;0,D30="m",J30="U15"),
     IF(AS30&gt;Normwerte!$D$11,1,0),
IF(AND(COUNTIF(AS30,"&gt;0")&gt;0,D30="m",J30="U16"),
     IF(AS30&gt;Normwerte!$D$10,1,0),
IF(AND(COUNTIF(AS30,"&gt;0")&gt;0,D30="m",J30="U17"),
     IF(AS30&gt;Normwerte!$D$9,1,0),
IF(AND(COUNTIF(AS30,"&gt;0")&gt;0,D30="m",J30="U18"),
     IF(AS30&gt;Normwerte!$D$8,1,0),
IF(AND(COUNTIF(AS30,"&gt;0")&gt;0,D30="w",J30="U13"),
     IF(AS30&gt;Normwerte!$D$7,1,0),
IF(AND(COUNTIF(AS30,"&gt;0")&gt;0,D30="w",J30="U14"),
     IF(AS30&gt;Normwerte!$D$6,1,0),
IF(AND(COUNTIF(AS30,"&gt;0")&gt;0,D30="w",J30="U15"),
     IF(AS30&gt;Normwerte!$D$5,1,0),
IF(AND(COUNTIF(AS30,"&gt;0")&gt;0,D30="w",J30="U16"),
     IF(AS30&gt;Normwerte!$D$4,1,0),
IF(AND(COUNTIF(AS30,"&gt;0")&gt;0,D30="w",J30="U17"),
     IF(AS30&gt;Normwerte!$D$3,1,0),
IF(AND(COUNTIF(AS30,"&gt;0")&gt;0,D30="w",J30="U18"),
     IF(AS30&gt;Normwerte!$D$2,1,0),"")
)))))))))))</f>
        <v/>
      </c>
      <c r="AU30" s="6"/>
      <c r="AV30" s="6"/>
      <c r="AW30" s="6"/>
      <c r="AX3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0" s="57" t="str">
        <f t="shared" si="4"/>
        <v/>
      </c>
      <c r="AZ30" s="38" t="str">
        <f>IF(AND(COUNTIF(AY30,"&gt;0")&gt;0,D30="m",J30="U13"),
    IF(AY30&gt;Normwerte!$E$13,1,0),
IF(AND(COUNTIF(AY30,"&gt;0")&gt;0,D30="m",J30="U14"),
     IF(AY30&gt;Normwerte!$E$12,1,0),
IF(AND(COUNTIF(AY30,"&gt;0")&gt;0,D30="m",J30="U15"),
     IF(AY30&gt;Normwerte!$E$11,1,0),
IF(AND(COUNTIF(AY30,"&gt;0")&gt;0,D30="m",J30="U16"),
     IF(AY30&gt;Normwerte!$E$10,1,0),
IF(AND(COUNTIF(AY30,"&gt;0")&gt;0,D30="m",J30="U17"),
     IF(AY30&gt;Normwerte!$E$9,1,0),
IF(AND(COUNTIF(AY30,"&gt;0")&gt;0,D30="m",J30="U18"),
     IF(AY30&gt;Normwerte!$E$8,1,0),
IF(AND(COUNTIF(AY30,"&gt;0")&gt;0,D30="w",J30="U13"),
     IF(AY30&gt;Normwerte!$E$7,1,0),
IF(AND(COUNTIF(AY30,"&gt;0")&gt;0,D30="w",J30="U14"),
     IF(AY30&gt;Normwerte!$E$6,1,0),
IF(AND(COUNTIF(AY30,"&gt;0")&gt;0,D30="w",J30="U15"),
     IF(AY30&gt;Normwerte!$E$5,1,0),
IF(AND(COUNTIF(AY30,"&gt;0")&gt;0,D30="w",J30="U16"),
     IF(AY30&gt;Normwerte!$E$4,1,0),
IF(AND(COUNTIF(AY30,"&gt;0")&gt;0,D30="w",J30="U17"),
     IF(AY30&gt;Normwerte!$E$3,1,0),
IF(AND(COUNTIF(AY30,"&gt;0")&gt;0,D30="w",J30="U18"),
     IF(AY30&gt;Normwerte!$E$2,1,0),"")
)))))))))))</f>
        <v/>
      </c>
      <c r="BA30" s="6"/>
      <c r="BB30" s="6"/>
      <c r="BC30" s="6"/>
      <c r="BD3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0" s="56" t="str">
        <f t="shared" si="8"/>
        <v/>
      </c>
      <c r="BF30" s="38" t="str">
        <f>IF(AND(COUNTIF(BE30,"&gt;0")&gt;0,D30="m",J30="U13"),
    IF(BE30&gt;Normwerte!$F$13,1,0),
IF(AND(COUNTIF(BE30,"&gt;0")&gt;0,D30="m",J30="U14"),
     IF(BE30&gt;Normwerte!$F$12,1,0),
IF(AND(COUNTIF(BE30,"&gt;0")&gt;0,D30="m",J30="U15"),
     IF(BE30&gt;Normwerte!$F$11,1,0),
IF(AND(COUNTIF(BE30,"&gt;0")&gt;0,D30="m",J30="U16"),
     IF(BE30&gt;Normwerte!$F$10,1,0),
IF(AND(COUNTIF(BE30,"&gt;0")&gt;0,D30="m",J30="U17"),
     IF(BE30&gt;Normwerte!$F$9,1,0),
IF(AND(COUNTIF(BE30,"&gt;0")&gt;0,D30="m",J30="U18"),
     IF(BE30&gt;Normwerte!$F$8,1,0),
IF(AND(COUNTIF(BE30,"&gt;0")&gt;0,D30="w",J30="U13"),
     IF(BE30&gt;Normwerte!$F$7,1,0),
IF(AND(COUNTIF(BE30,"&gt;0")&gt;0,D30="w",J30="U14"),
     IF(BE30&gt;Normwerte!$F$6,1,0),
IF(AND(COUNTIF(BE30,"&gt;0")&gt;0,D30="w",J30="U15"),
     IF(BE30&gt;Normwerte!$F$5,1,0),
IF(AND(COUNTIF(BE30,"&gt;0")&gt;0,D30="w",J30="U16"),
     IF(BE30&gt;Normwerte!$F$4,1,0),
IF(AND(COUNTIF(BE30,"&gt;0")&gt;0,D30="w",J30="U17"),
     IF(BE30&gt;Normwerte!$F$3,1,0),
IF(AND(COUNTIF(BE30,"&gt;0")&gt;0,D30="w",J30="U18"),
     IF(BE30&gt;Normwerte!$F$2,1,0),"")
)))))))))))</f>
        <v/>
      </c>
      <c r="BG30" s="6"/>
      <c r="BH30" s="6"/>
      <c r="BI30" s="6"/>
      <c r="BJ30" s="40" t="str">
        <f>IF(COUNTIF(Table25[[#This Row],[Schlagballwurf V1
'[km/h']]:[Schlagballwurf V3
'[km/h']]],"&gt;0")&gt;0,
     MAX(Table25[[#This Row],[Schlagballwurf V1
'[km/h']]:[Schlagballwurf V3
'[km/h']]]),
     "")</f>
        <v/>
      </c>
      <c r="BK30" s="57" t="str">
        <f t="shared" si="5"/>
        <v/>
      </c>
      <c r="BL30" s="38" t="str">
        <f>IF(AND(COUNTIF(BK30,"&gt;0")&gt;0,D30="m",J30="U13"),
     IF(BK30&gt;Normwerte!$G$13,1,0),
IF(AND(COUNTIF(BK30,"&gt;0")&gt;0,D30="m",J30="U14"),
     IF(BK30&gt;Normwerte!$G$12,1,0),
IF(AND(COUNTIF(BK30,"&gt;0")&gt;0,D30="m",J30="U15"),
     IF(BK30&gt;Normwerte!$G$11,1,0),
IF(AND(COUNTIF(BK30,"&gt;0")&gt;0,D30="m",J30="U16"),
     IF(BK30&gt;Normwerte!$G$10,1,0),
IF(AND(COUNTIF(BK30,"&gt;0")&gt;0,D30="m",J30="U17"),
     IF(BK30&gt;Normwerte!$G$9,1,0),
IF(AND(COUNTIF(BK30,"&gt;0")&gt;0,D30="m",J30="U18"),
     IF(BK30&gt;Normwerte!$G$8,1,0),
IF(AND(COUNTIF(BK30,"&gt;0")&gt;0,D30="w",J30="U13"),
     IF(BK30&gt;Normwerte!$G$7,1,0),
IF(AND(COUNTIF(BK30,"&gt;0")&gt;0,D30="w",J30="U14"),
     IF(BK30&gt;Normwerte!$G$6,1,0),
IF(AND(COUNTIF(BK30,"&gt;0")&gt;0,D30="w",J30="U15"),
     IF(BK30&gt;Normwerte!$G$5,1,0),
IF(AND(COUNTIF(BK30,"&gt;0")&gt;0,D30="w",J30="U16"),
     IF(BK30&gt;Normwerte!$G$4,1,0),
IF(AND(COUNTIF(BK30,"&gt;0")&gt;0,D30="w",J30="U17"),
     IF(BK30&gt;Normwerte!$G$3,1,0),
IF(AND(COUNTIF(BK30,"&gt;0")&gt;0,D30="w",J30="U18"),
     IF(BK30&gt;Normwerte!$G$2,1,0),"")
)))))))))))</f>
        <v/>
      </c>
      <c r="BM30" s="6"/>
      <c r="BN30" s="6"/>
      <c r="BO30" s="6"/>
      <c r="BP30" s="6"/>
      <c r="BQ30" s="40" t="str">
        <f>IF(COUNTIF(Table25[[#This Row],[T-Test links
V1
'[s']]:[T-Test links
V2
'[s']]],"&gt;0")&gt;0,
     MIN(Table25[[#This Row],[T-Test links
V1
'[s']]:[T-Test links
V2
'[s']]]),
     "")</f>
        <v/>
      </c>
      <c r="BR30" s="40" t="str">
        <f>IF(COUNTIF(Table25[[#This Row],[T-Test rechts 
V1
'[s']]:[T-Test rechts
V2
'[s']]],"&gt;0")&gt;0,
     MIN(Table25[[#This Row],[T-Test rechts 
V1
'[s']]:[T-Test rechts
V2
'[s']]]),
     "")</f>
        <v/>
      </c>
      <c r="BS3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0" s="57" t="str">
        <f t="shared" si="6"/>
        <v/>
      </c>
      <c r="BU30" s="38" t="str">
        <f>IF(AND(COUNTIF(BT30,"&gt;0")&gt;0,D30="m",J30="U13"),
     IF(BT30&gt;Normwerte!$H$13,1,0),
IF(AND(COUNTIF(BT30,"&gt;0")&gt;0,D30="m",J30="U14"),
     IF(BT30&gt;Normwerte!$H$12,1,0),
IF(AND(COUNTIF(BT30,"&gt;0")&gt;0,D30="m",J30="U15"),
     IF(BT30&gt;Normwerte!$H$11,1,0),
IF(AND(COUNTIF(BT30,"&gt;0")&gt;0,D30="m",J30="U16"),
     IF(BT30&gt;Normwerte!$H$10,1,0),
IF(AND(COUNTIF(BT30,"&gt;0")&gt;0,D30="m",J30="U17"),
     IF(BT30&gt;Normwerte!$H$9,1,0),
IF(AND(COUNTIF(BT30,"&gt;0")&gt;0,D30="m",J30="U18"),
     IF(BT30&gt;Normwerte!$H$8,1,0),
IF(AND(COUNTIF(BT30,"&gt;0")&gt;0,D30="w",J30="U13"),
     IF(BT30&gt;Normwerte!$H$7,1,0),
IF(AND(COUNTIF(BT30,"&gt;0")&gt;0,D30="w",J30="U14"),
     IF(BT30&gt;Normwerte!$H$6,1,0),
IF(AND(COUNTIF(BT30,"&gt;0")&gt;0,D30="w",J30="U15"),
     IF(BT30&gt;Normwerte!$H$5,1,0),
IF(AND(COUNTIF(BT30,"&gt;0")&gt;0,D30="w",J30="U16"),
     IF(BT30&gt;Normwerte!$H$4,1,0),
IF(AND(COUNTIF(BT30,"&gt;0")&gt;0,D30="w",J30="U17"),
     IF(BT30&gt;Normwerte!$H$3,1,0),
IF(AND(COUNTIF(BT30,"&gt;0")&gt;0,D30="w",J30="U18"),
     IF(BT30&gt;Normwerte!$H$2,1,0),"")
)))))))))))</f>
        <v/>
      </c>
    </row>
    <row r="31" spans="2:73" x14ac:dyDescent="0.45">
      <c r="B31" s="103"/>
      <c r="C31" s="103"/>
      <c r="D31" s="43"/>
      <c r="E31" s="93"/>
      <c r="F31" s="53"/>
      <c r="G31" s="5"/>
      <c r="H31" s="95"/>
      <c r="I31" s="12" t="str">
        <f>IF(ISBLANK(Table25[[#This Row],[Geb.Datum
'[TT.MM.JJJJ']]]),"",
     YEAR(Table25[[#This Row],[Geb.Datum
'[TT.MM.JJJJ']]]))</f>
        <v/>
      </c>
      <c r="J31" s="30" t="str">
        <f>_xlfn.XLOOKUP(Table25[[#This Row],[Geburtsjahr]],Altersklasse!$B$2:$B$7,Altersklasse!$A$2:$A$7,"",0)</f>
        <v/>
      </c>
      <c r="K31" s="42" t="str">
        <f t="shared" si="9"/>
        <v/>
      </c>
      <c r="L31" s="50" t="str">
        <f>IF(OR(ISBLANK(AF31),NOT(ISNUMBER(AF31))),"",IF(AND(AF31&gt;0,D31="m",J31="U13"),
    IF(AF31&gt;Normwerte!$J$13,2,IF(AF31&gt;Normwerte!$I$13,1,0)),
IF(AND(AF31&gt;0,D31="m",J31="U14"),
     IF(AF31&gt;Normwerte!$J$12,2,IF(AF31&gt;Normwerte!$I$12,1,0)),
IF(AND(AF31&gt;0,D31="m",J31="U15"),
     IF(AF31&gt;Normwerte!$J$11,2,IF(AF31&gt;Normwerte!$I$11,1,0)),
IF(AND(AF31&gt;0,D31="m",J31="U16"),
     IF(AF31&gt;Normwerte!$J$10,2,IF(AF31&gt;Normwerte!$I$10,1,0)),
IF(AND(AF31&gt;0,D31="m",J31="U17"),
     IF(AF31&gt;Normwerte!$J$9,2,IF(AF31&gt;Normwerte!$I$9,1,0)),
IF(AND(AF31&gt;0,D31="m",J31="U18"),
     IF(AF31&gt;Normwerte!$J$8,2,IF(AF31&gt;Normwerte!$I$8,1,0)),
IF(AND(AF31&gt;0,D31="w",J31="U13"),
     IF(AF31&gt;Normwerte!$J$7,2,IF(AF31&gt;Normwerte!$I$7,1,0)),
IF(AND(AF31&gt;0,D31="w",J31="U14"),
     IF(AF31&gt;Normwerte!$J$6,2,IF(AF31&gt;Normwerte!$I$6,1,0)),
IF(AND(AF31&gt;0,D31="w",J31="U15"),
     IF(AF31&gt;Normwerte!$J$5,2,IF(AF31&gt;Normwerte!$I$5,1,0)),
IF(AND(AF31&gt;0,D31="w",J31="U16"),
     IF(AF31&gt;Normwerte!$J$4,2,IF(AF31&gt;Normwerte!$I$4,1,0)),
IF(AND(AF31&gt;0,D31="w",J31="U17"),
     IF(AF31&gt;Normwerte!$J$3,2,IF(AF31&gt;Normwerte!$I$3,1,0)),
IF(AND(AF31&gt;0,D31="w",J31="U18"),
     IF(AF31&gt;Normwerte!$J$2,2,IF(AF31&gt;Normwerte!$I$2,1,0)),"")
))))))))))))</f>
        <v/>
      </c>
      <c r="M31" s="64" t="str">
        <f>IF(AND(Table25[[#This Row],[Position '[L/AA/MB/S/D']]]="L",L31&lt;2),1,Table25[[#This Row],[Landeskader
Punkte
Anthro Berechnung]])</f>
        <v/>
      </c>
      <c r="N31" s="65" t="str">
        <f>IFERROR(IF((Table25[[#This Row],[Z-Score CMJ]]+Table25[[#This Row],[Z Score Spike]])&gt;0, (Table25[[#This Row],[Z-Score CMJ]]+Table25[[#This Row],[Z Score Spike]])/2, ""), "")</f>
        <v/>
      </c>
      <c r="O31" s="63" t="str">
        <f>IF(AND(COUNTIF(N31,"&gt;0")&gt;0,D31="m",J31="U13"),
    IF(N31&gt;Normwerte!$C$13,1,0),
IF(AND(COUNTIF(N31,"&gt;0")&gt;0,D31="m",J31="U14"),
     IF(N31&gt;Normwerte!$C$12,1,0),
IF(AND(COUNTIF(N31,"&gt;0")&gt;0,D31="m",J31="U15"),
     IF(N31&gt;Normwerte!$C$11,1,0),
IF(AND(COUNTIF(N31,"&gt;0")&gt;0,D31="m",J31="U16"),
     IF(N31&gt;Normwerte!$C$10,1,0),
IF(AND(COUNTIF(N31,"&gt;0")&gt;0,D31="m",J31="U17"),
     IF(N31&gt;Normwerte!$C$9,1,0),
IF(AND(COUNTIF(N31,"&gt;0")&gt;0,D31="m",J31="U18"),
     IF(N31&gt;Normwerte!$C$8,1,0),
IF(AND(COUNTIF(N31,"&gt;0")&gt;0,D31="w",J31="U13"),
     IF(N31&gt;Normwerte!$C$7,1,0),
IF(AND(COUNTIF(N31,"&gt;0")&gt;0,D31="w",J31="U14"),
     IF(N31&gt;Normwerte!$C$6,1,0),
IF(AND(COUNTIF(N31,"&gt;0")&gt;0,D31="w",J31="U15"),
     IF(N31&gt;Normwerte!$C$5,1,0),
IF(AND(COUNTIF(N31,"&gt;0")&gt;0,D31="w",J31="U16"),
     IF(N31&gt;Normwerte!$C$4,1,0),
IF(AND(COUNTIF(N31,"&gt;0")&gt;0,D31="w",J31="U17"),
     IF(N31&gt;Normwerte!$C$3,1,0),
IF(AND(COUNTIF(N31,"&gt;0")&gt;0,D31="w",J31="U18"),
     IF(N31&gt;Normwerte!$C$2,1,0),"")
)))))))))))</f>
        <v/>
      </c>
      <c r="P3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1" s="63" t="str">
        <f>IF(AND(COUNTIF(P31,"&gt;0")&gt;0,D31="m",J31="U13"),
    IF(P31&gt;Normwerte!$F$13,1,0),
IF(AND(COUNTIF(P31,"&gt;0")&gt;0,D31="m",J31="U14"),
     IF(P31&gt;Normwerte!$F$12,1,0),
IF(AND(COUNTIF(P31,"&gt;0")&gt;0,D31="m",J31="U15"),
     IF(P31&gt;Normwerte!$F$11,1,0),
IF(AND(COUNTIF(P31,"&gt;0")&gt;0,D31="m",J31="U16"),
     IF(P31&gt;Normwerte!$F$10,1,0),
IF(AND(COUNTIF(P31,"&gt;0")&gt;0,D31="m",J31="U17"),
     IF(P31&gt;Normwerte!$F$9,1,0),
IF(AND(COUNTIF(P31,"&gt;0")&gt;0,D31="m",J31="U18"),
     IF(P31&gt;Normwerte!$F$8,1,0),
IF(AND(COUNTIF(P31,"&gt;0")&gt;0,D31="w",J31="U13"),
     IF(P31&gt;Normwerte!$F$7,1,0),
IF(AND(COUNTIF(P31,"&gt;0")&gt;0,D31="w",J31="U14"),
     IF(P31&gt;Normwerte!$F$6,1,0),
IF(AND(COUNTIF(P31,"&gt;0")&gt;0,D31="w",J31="U15"),
     IF(P31&gt;Normwerte!$F$5,1,0),
IF(AND(COUNTIF(P31,"&gt;0")&gt;0,D31="w",J31="U16"),
     IF(P31&gt;Normwerte!$F$4,1,0),
IF(AND(COUNTIF(P31,"&gt;0")&gt;0,D31="w",J31="U17"),
     IF(P31&gt;Normwerte!$F$3,1,0),
IF(AND(COUNTIF(P31,"&gt;0")&gt;0,D31="w",J31="U18"),
     IF(P31&gt;Normwerte!$F$2,1,0),"")
)))))))))))</f>
        <v/>
      </c>
      <c r="R31" s="66" t="str">
        <f>Table25[[#This Row],[Punkte
T-Test]]</f>
        <v/>
      </c>
      <c r="S31" s="73" t="str">
        <f>IF(SUMIF(Table25[[#This Row],[Landeskader
Punkte
Anthro]:[Landeskader
Punkte
T-Test]],"&gt;0")=0,
    "",
    SUM(M31,O31,Q31,R31))</f>
        <v/>
      </c>
      <c r="T31" s="101"/>
      <c r="U31" s="101"/>
      <c r="V31" s="26"/>
      <c r="W31" s="26"/>
      <c r="X31" s="26"/>
      <c r="Y31" s="24"/>
      <c r="Z31" s="24"/>
      <c r="AA31" s="24"/>
      <c r="AB31" s="26"/>
      <c r="AC31" s="26"/>
      <c r="AD3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1" s="55" t="str">
        <f t="shared" si="7"/>
        <v/>
      </c>
      <c r="AF31" s="75" t="str">
        <f t="shared" si="1"/>
        <v/>
      </c>
      <c r="AG31" s="74"/>
      <c r="AH31" s="52"/>
      <c r="AI31" s="24"/>
      <c r="AJ31" s="36" t="str">
        <f>IF(COUNTIF(Table25[[#This Row],[Jump &amp; Reach 
(CMJ) V1]:[Jump &amp; Reach 
(CMJ) V3]],"&gt;0")&gt;0,
     MAX(Table25[[#This Row],[Jump &amp; Reach 
(CMJ) V1]:[Jump &amp; Reach 
(CMJ) V3]]),
     "")</f>
        <v/>
      </c>
      <c r="AK31" s="37" t="str">
        <f>IF(COUNTIF(Table25[[#This Row],[Jump &amp; Reach 
(CMJ) max.]],"&gt;0")&gt;0,
     Table25[[#This Row],[Jump &amp; Reach 
(CMJ) max.]]-Table25[[#This Row],[Reichhöhe
einarmig '[cm']]],
     "")</f>
        <v/>
      </c>
      <c r="AL31" s="57" t="str">
        <f t="shared" si="2"/>
        <v/>
      </c>
      <c r="AM31" s="38" t="str">
        <f>IF(AND(COUNTIF(AL31,"&gt;0")&gt;0,D31="m",J31="U13"),
    IF(AL31&gt;Normwerte!$C$13,1,0),
IF(AND(COUNTIF(AL31,"&gt;0")&gt;0,D31="m",J31="U14"),
     IF(AL31&gt;Normwerte!$C$12,1,0),
IF(AND(COUNTIF(AL31,"&gt;0")&gt;0,D31="m",J31="U15"),
     IF(AL31&gt;Normwerte!$C$11,1,0),
IF(AND(COUNTIF(AL31,"&gt;0")&gt;0,D31="m",J31="U16"),
     IF(AL31&gt;Normwerte!$C$10,1,0),
IF(AND(COUNTIF(AL31,"&gt;0")&gt;0,D31="m",J31="U17"),
     IF(AL31&gt;Normwerte!$C$9,1,0),
IF(AND(COUNTIF(AL31,"&gt;0")&gt;0,D31="m",J31="U18"),
     IF(AL31&gt;Normwerte!$C$8,1,0),
IF(AND(COUNTIF(AL31,"&gt;0")&gt;0,D31="w",J31="U13"),
     IF(AL31&gt;Normwerte!$C$7,1,0),
IF(AND(COUNTIF(AL31,"&gt;0")&gt;0,D31="w",J31="U14"),
     IF(AL31&gt;Normwerte!$C$6,1,0),
IF(AND(COUNTIF(AL31,"&gt;0")&gt;0,D31="w",J31="U15"),
     IF(AL31&gt;Normwerte!$C$5,1,0),
IF(AND(COUNTIF(AL31,"&gt;0")&gt;0,D31="w",J31="U16"),
     IF(AL31&gt;Normwerte!$C$4,1,0),
IF(AND(COUNTIF(AL31,"&gt;0")&gt;0,D31="w",J31="U17"),
     IF(AL31&gt;Normwerte!$C$3,1,0),
IF(AND(COUNTIF(AL31,"&gt;0")&gt;0,D31="w",J31="U18"),
     IF(AL31&gt;Normwerte!$C$2,1,0),"")
)))))))))))</f>
        <v/>
      </c>
      <c r="AN31" s="6"/>
      <c r="AO31" s="6"/>
      <c r="AP31" s="6"/>
      <c r="AQ3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1" s="38" t="str">
        <f>IF(COUNTIF(Table25[[#This Row],[Jump &amp; Reach 
(Spike) max.]],"&gt;0")&gt;0,
     Table25[[#This Row],[Jump &amp; Reach 
(Spike) max.]]-Table25[[#This Row],[Reichhöhe
einarmig '[cm']]],
     "")</f>
        <v/>
      </c>
      <c r="AS31" s="57" t="str">
        <f t="shared" si="3"/>
        <v/>
      </c>
      <c r="AT31" s="38" t="str">
        <f>IF(AND(COUNTIF(AS31,"&gt;0")&gt;0,D31="m",J31="U13"),
    IF(AS31&gt;Normwerte!$D$13,1,0),
IF(AND(COUNTIF(AS31,"&gt;0")&gt;0,D31="m",J31="U14"),
     IF(AS31&gt;Normwerte!$D$12,1,0),
IF(AND(COUNTIF(AS31,"&gt;0")&gt;0,D31="m",J31="U15"),
     IF(AS31&gt;Normwerte!$D$11,1,0),
IF(AND(COUNTIF(AS31,"&gt;0")&gt;0,D31="m",J31="U16"),
     IF(AS31&gt;Normwerte!$D$10,1,0),
IF(AND(COUNTIF(AS31,"&gt;0")&gt;0,D31="m",J31="U17"),
     IF(AS31&gt;Normwerte!$D$9,1,0),
IF(AND(COUNTIF(AS31,"&gt;0")&gt;0,D31="m",J31="U18"),
     IF(AS31&gt;Normwerte!$D$8,1,0),
IF(AND(COUNTIF(AS31,"&gt;0")&gt;0,D31="w",J31="U13"),
     IF(AS31&gt;Normwerte!$D$7,1,0),
IF(AND(COUNTIF(AS31,"&gt;0")&gt;0,D31="w",J31="U14"),
     IF(AS31&gt;Normwerte!$D$6,1,0),
IF(AND(COUNTIF(AS31,"&gt;0")&gt;0,D31="w",J31="U15"),
     IF(AS31&gt;Normwerte!$D$5,1,0),
IF(AND(COUNTIF(AS31,"&gt;0")&gt;0,D31="w",J31="U16"),
     IF(AS31&gt;Normwerte!$D$4,1,0),
IF(AND(COUNTIF(AS31,"&gt;0")&gt;0,D31="w",J31="U17"),
     IF(AS31&gt;Normwerte!$D$3,1,0),
IF(AND(COUNTIF(AS31,"&gt;0")&gt;0,D31="w",J31="U18"),
     IF(AS31&gt;Normwerte!$D$2,1,0),"")
)))))))))))</f>
        <v/>
      </c>
      <c r="AU31" s="6"/>
      <c r="AV31" s="6"/>
      <c r="AW31" s="6"/>
      <c r="AX3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1" s="57" t="str">
        <f t="shared" si="4"/>
        <v/>
      </c>
      <c r="AZ31" s="38" t="str">
        <f>IF(AND(COUNTIF(AY31,"&gt;0")&gt;0,D31="m",J31="U13"),
    IF(AY31&gt;Normwerte!$E$13,1,0),
IF(AND(COUNTIF(AY31,"&gt;0")&gt;0,D31="m",J31="U14"),
     IF(AY31&gt;Normwerte!$E$12,1,0),
IF(AND(COUNTIF(AY31,"&gt;0")&gt;0,D31="m",J31="U15"),
     IF(AY31&gt;Normwerte!$E$11,1,0),
IF(AND(COUNTIF(AY31,"&gt;0")&gt;0,D31="m",J31="U16"),
     IF(AY31&gt;Normwerte!$E$10,1,0),
IF(AND(COUNTIF(AY31,"&gt;0")&gt;0,D31="m",J31="U17"),
     IF(AY31&gt;Normwerte!$E$9,1,0),
IF(AND(COUNTIF(AY31,"&gt;0")&gt;0,D31="m",J31="U18"),
     IF(AY31&gt;Normwerte!$E$8,1,0),
IF(AND(COUNTIF(AY31,"&gt;0")&gt;0,D31="w",J31="U13"),
     IF(AY31&gt;Normwerte!$E$7,1,0),
IF(AND(COUNTIF(AY31,"&gt;0")&gt;0,D31="w",J31="U14"),
     IF(AY31&gt;Normwerte!$E$6,1,0),
IF(AND(COUNTIF(AY31,"&gt;0")&gt;0,D31="w",J31="U15"),
     IF(AY31&gt;Normwerte!$E$5,1,0),
IF(AND(COUNTIF(AY31,"&gt;0")&gt;0,D31="w",J31="U16"),
     IF(AY31&gt;Normwerte!$E$4,1,0),
IF(AND(COUNTIF(AY31,"&gt;0")&gt;0,D31="w",J31="U17"),
     IF(AY31&gt;Normwerte!$E$3,1,0),
IF(AND(COUNTIF(AY31,"&gt;0")&gt;0,D31="w",J31="U18"),
     IF(AY31&gt;Normwerte!$E$2,1,0),"")
)))))))))))</f>
        <v/>
      </c>
      <c r="BA31" s="6"/>
      <c r="BB31" s="6"/>
      <c r="BC31" s="6"/>
      <c r="BD3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1" s="56" t="str">
        <f t="shared" si="8"/>
        <v/>
      </c>
      <c r="BF31" s="38" t="str">
        <f>IF(AND(COUNTIF(BE31,"&gt;0")&gt;0,D31="m",J31="U13"),
    IF(BE31&gt;Normwerte!$F$13,1,0),
IF(AND(COUNTIF(BE31,"&gt;0")&gt;0,D31="m",J31="U14"),
     IF(BE31&gt;Normwerte!$F$12,1,0),
IF(AND(COUNTIF(BE31,"&gt;0")&gt;0,D31="m",J31="U15"),
     IF(BE31&gt;Normwerte!$F$11,1,0),
IF(AND(COUNTIF(BE31,"&gt;0")&gt;0,D31="m",J31="U16"),
     IF(BE31&gt;Normwerte!$F$10,1,0),
IF(AND(COUNTIF(BE31,"&gt;0")&gt;0,D31="m",J31="U17"),
     IF(BE31&gt;Normwerte!$F$9,1,0),
IF(AND(COUNTIF(BE31,"&gt;0")&gt;0,D31="m",J31="U18"),
     IF(BE31&gt;Normwerte!$F$8,1,0),
IF(AND(COUNTIF(BE31,"&gt;0")&gt;0,D31="w",J31="U13"),
     IF(BE31&gt;Normwerte!$F$7,1,0),
IF(AND(COUNTIF(BE31,"&gt;0")&gt;0,D31="w",J31="U14"),
     IF(BE31&gt;Normwerte!$F$6,1,0),
IF(AND(COUNTIF(BE31,"&gt;0")&gt;0,D31="w",J31="U15"),
     IF(BE31&gt;Normwerte!$F$5,1,0),
IF(AND(COUNTIF(BE31,"&gt;0")&gt;0,D31="w",J31="U16"),
     IF(BE31&gt;Normwerte!$F$4,1,0),
IF(AND(COUNTIF(BE31,"&gt;0")&gt;0,D31="w",J31="U17"),
     IF(BE31&gt;Normwerte!$F$3,1,0),
IF(AND(COUNTIF(BE31,"&gt;0")&gt;0,D31="w",J31="U18"),
     IF(BE31&gt;Normwerte!$F$2,1,0),"")
)))))))))))</f>
        <v/>
      </c>
      <c r="BG31" s="6"/>
      <c r="BH31" s="6"/>
      <c r="BI31" s="6"/>
      <c r="BJ31" s="40" t="str">
        <f>IF(COUNTIF(Table25[[#This Row],[Schlagballwurf V1
'[km/h']]:[Schlagballwurf V3
'[km/h']]],"&gt;0")&gt;0,
     MAX(Table25[[#This Row],[Schlagballwurf V1
'[km/h']]:[Schlagballwurf V3
'[km/h']]]),
     "")</f>
        <v/>
      </c>
      <c r="BK31" s="57" t="str">
        <f t="shared" si="5"/>
        <v/>
      </c>
      <c r="BL31" s="38" t="str">
        <f>IF(AND(COUNTIF(BK31,"&gt;0")&gt;0,D31="m",J31="U13"),
     IF(BK31&gt;Normwerte!$G$13,1,0),
IF(AND(COUNTIF(BK31,"&gt;0")&gt;0,D31="m",J31="U14"),
     IF(BK31&gt;Normwerte!$G$12,1,0),
IF(AND(COUNTIF(BK31,"&gt;0")&gt;0,D31="m",J31="U15"),
     IF(BK31&gt;Normwerte!$G$11,1,0),
IF(AND(COUNTIF(BK31,"&gt;0")&gt;0,D31="m",J31="U16"),
     IF(BK31&gt;Normwerte!$G$10,1,0),
IF(AND(COUNTIF(BK31,"&gt;0")&gt;0,D31="m",J31="U17"),
     IF(BK31&gt;Normwerte!$G$9,1,0),
IF(AND(COUNTIF(BK31,"&gt;0")&gt;0,D31="m",J31="U18"),
     IF(BK31&gt;Normwerte!$G$8,1,0),
IF(AND(COUNTIF(BK31,"&gt;0")&gt;0,D31="w",J31="U13"),
     IF(BK31&gt;Normwerte!$G$7,1,0),
IF(AND(COUNTIF(BK31,"&gt;0")&gt;0,D31="w",J31="U14"),
     IF(BK31&gt;Normwerte!$G$6,1,0),
IF(AND(COUNTIF(BK31,"&gt;0")&gt;0,D31="w",J31="U15"),
     IF(BK31&gt;Normwerte!$G$5,1,0),
IF(AND(COUNTIF(BK31,"&gt;0")&gt;0,D31="w",J31="U16"),
     IF(BK31&gt;Normwerte!$G$4,1,0),
IF(AND(COUNTIF(BK31,"&gt;0")&gt;0,D31="w",J31="U17"),
     IF(BK31&gt;Normwerte!$G$3,1,0),
IF(AND(COUNTIF(BK31,"&gt;0")&gt;0,D31="w",J31="U18"),
     IF(BK31&gt;Normwerte!$G$2,1,0),"")
)))))))))))</f>
        <v/>
      </c>
      <c r="BM31" s="6"/>
      <c r="BN31" s="6"/>
      <c r="BO31" s="6"/>
      <c r="BP31" s="6"/>
      <c r="BQ31" s="40" t="str">
        <f>IF(COUNTIF(Table25[[#This Row],[T-Test links
V1
'[s']]:[T-Test links
V2
'[s']]],"&gt;0")&gt;0,
     MIN(Table25[[#This Row],[T-Test links
V1
'[s']]:[T-Test links
V2
'[s']]]),
     "")</f>
        <v/>
      </c>
      <c r="BR31" s="40" t="str">
        <f>IF(COUNTIF(Table25[[#This Row],[T-Test rechts 
V1
'[s']]:[T-Test rechts
V2
'[s']]],"&gt;0")&gt;0,
     MIN(Table25[[#This Row],[T-Test rechts 
V1
'[s']]:[T-Test rechts
V2
'[s']]]),
     "")</f>
        <v/>
      </c>
      <c r="BS3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1" s="57" t="str">
        <f t="shared" si="6"/>
        <v/>
      </c>
      <c r="BU31" s="38" t="str">
        <f>IF(AND(COUNTIF(BT31,"&gt;0")&gt;0,D31="m",J31="U13"),
     IF(BT31&gt;Normwerte!$H$13,1,0),
IF(AND(COUNTIF(BT31,"&gt;0")&gt;0,D31="m",J31="U14"),
     IF(BT31&gt;Normwerte!$H$12,1,0),
IF(AND(COUNTIF(BT31,"&gt;0")&gt;0,D31="m",J31="U15"),
     IF(BT31&gt;Normwerte!$H$11,1,0),
IF(AND(COUNTIF(BT31,"&gt;0")&gt;0,D31="m",J31="U16"),
     IF(BT31&gt;Normwerte!$H$10,1,0),
IF(AND(COUNTIF(BT31,"&gt;0")&gt;0,D31="m",J31="U17"),
     IF(BT31&gt;Normwerte!$H$9,1,0),
IF(AND(COUNTIF(BT31,"&gt;0")&gt;0,D31="m",J31="U18"),
     IF(BT31&gt;Normwerte!$H$8,1,0),
IF(AND(COUNTIF(BT31,"&gt;0")&gt;0,D31="w",J31="U13"),
     IF(BT31&gt;Normwerte!$H$7,1,0),
IF(AND(COUNTIF(BT31,"&gt;0")&gt;0,D31="w",J31="U14"),
     IF(BT31&gt;Normwerte!$H$6,1,0),
IF(AND(COUNTIF(BT31,"&gt;0")&gt;0,D31="w",J31="U15"),
     IF(BT31&gt;Normwerte!$H$5,1,0),
IF(AND(COUNTIF(BT31,"&gt;0")&gt;0,D31="w",J31="U16"),
     IF(BT31&gt;Normwerte!$H$4,1,0),
IF(AND(COUNTIF(BT31,"&gt;0")&gt;0,D31="w",J31="U17"),
     IF(BT31&gt;Normwerte!$H$3,1,0),
IF(AND(COUNTIF(BT31,"&gt;0")&gt;0,D31="w",J31="U18"),
     IF(BT31&gt;Normwerte!$H$2,1,0),"")
)))))))))))</f>
        <v/>
      </c>
    </row>
    <row r="32" spans="2:73" x14ac:dyDescent="0.45">
      <c r="B32" s="103"/>
      <c r="C32" s="103"/>
      <c r="D32" s="43"/>
      <c r="E32" s="93"/>
      <c r="F32" s="53"/>
      <c r="G32" s="5"/>
      <c r="H32" s="95"/>
      <c r="I32" s="12" t="str">
        <f>IF(ISBLANK(Table25[[#This Row],[Geb.Datum
'[TT.MM.JJJJ']]]),"",
     YEAR(Table25[[#This Row],[Geb.Datum
'[TT.MM.JJJJ']]]))</f>
        <v/>
      </c>
      <c r="J32" s="30" t="str">
        <f>_xlfn.XLOOKUP(Table25[[#This Row],[Geburtsjahr]],Altersklasse!$B$2:$B$7,Altersklasse!$A$2:$A$7,"",0)</f>
        <v/>
      </c>
      <c r="K32" s="42" t="str">
        <f t="shared" si="9"/>
        <v/>
      </c>
      <c r="L32" s="50" t="str">
        <f>IF(OR(ISBLANK(AF32),NOT(ISNUMBER(AF32))),"",IF(AND(AF32&gt;0,D32="m",J32="U13"),
    IF(AF32&gt;Normwerte!$J$13,2,IF(AF32&gt;Normwerte!$I$13,1,0)),
IF(AND(AF32&gt;0,D32="m",J32="U14"),
     IF(AF32&gt;Normwerte!$J$12,2,IF(AF32&gt;Normwerte!$I$12,1,0)),
IF(AND(AF32&gt;0,D32="m",J32="U15"),
     IF(AF32&gt;Normwerte!$J$11,2,IF(AF32&gt;Normwerte!$I$11,1,0)),
IF(AND(AF32&gt;0,D32="m",J32="U16"),
     IF(AF32&gt;Normwerte!$J$10,2,IF(AF32&gt;Normwerte!$I$10,1,0)),
IF(AND(AF32&gt;0,D32="m",J32="U17"),
     IF(AF32&gt;Normwerte!$J$9,2,IF(AF32&gt;Normwerte!$I$9,1,0)),
IF(AND(AF32&gt;0,D32="m",J32="U18"),
     IF(AF32&gt;Normwerte!$J$8,2,IF(AF32&gt;Normwerte!$I$8,1,0)),
IF(AND(AF32&gt;0,D32="w",J32="U13"),
     IF(AF32&gt;Normwerte!$J$7,2,IF(AF32&gt;Normwerte!$I$7,1,0)),
IF(AND(AF32&gt;0,D32="w",J32="U14"),
     IF(AF32&gt;Normwerte!$J$6,2,IF(AF32&gt;Normwerte!$I$6,1,0)),
IF(AND(AF32&gt;0,D32="w",J32="U15"),
     IF(AF32&gt;Normwerte!$J$5,2,IF(AF32&gt;Normwerte!$I$5,1,0)),
IF(AND(AF32&gt;0,D32="w",J32="U16"),
     IF(AF32&gt;Normwerte!$J$4,2,IF(AF32&gt;Normwerte!$I$4,1,0)),
IF(AND(AF32&gt;0,D32="w",J32="U17"),
     IF(AF32&gt;Normwerte!$J$3,2,IF(AF32&gt;Normwerte!$I$3,1,0)),
IF(AND(AF32&gt;0,D32="w",J32="U18"),
     IF(AF32&gt;Normwerte!$J$2,2,IF(AF32&gt;Normwerte!$I$2,1,0)),"")
))))))))))))</f>
        <v/>
      </c>
      <c r="M32" s="64" t="str">
        <f>IF(AND(Table25[[#This Row],[Position '[L/AA/MB/S/D']]]="L",L32&lt;2),1,Table25[[#This Row],[Landeskader
Punkte
Anthro Berechnung]])</f>
        <v/>
      </c>
      <c r="N32" s="65" t="str">
        <f>IFERROR(IF((Table25[[#This Row],[Z-Score CMJ]]+Table25[[#This Row],[Z Score Spike]])&gt;0, (Table25[[#This Row],[Z-Score CMJ]]+Table25[[#This Row],[Z Score Spike]])/2, ""), "")</f>
        <v/>
      </c>
      <c r="O32" s="63" t="str">
        <f>IF(AND(COUNTIF(N32,"&gt;0")&gt;0,D32="m",J32="U13"),
    IF(N32&gt;Normwerte!$C$13,1,0),
IF(AND(COUNTIF(N32,"&gt;0")&gt;0,D32="m",J32="U14"),
     IF(N32&gt;Normwerte!$C$12,1,0),
IF(AND(COUNTIF(N32,"&gt;0")&gt;0,D32="m",J32="U15"),
     IF(N32&gt;Normwerte!$C$11,1,0),
IF(AND(COUNTIF(N32,"&gt;0")&gt;0,D32="m",J32="U16"),
     IF(N32&gt;Normwerte!$C$10,1,0),
IF(AND(COUNTIF(N32,"&gt;0")&gt;0,D32="m",J32="U17"),
     IF(N32&gt;Normwerte!$C$9,1,0),
IF(AND(COUNTIF(N32,"&gt;0")&gt;0,D32="m",J32="U18"),
     IF(N32&gt;Normwerte!$C$8,1,0),
IF(AND(COUNTIF(N32,"&gt;0")&gt;0,D32="w",J32="U13"),
     IF(N32&gt;Normwerte!$C$7,1,0),
IF(AND(COUNTIF(N32,"&gt;0")&gt;0,D32="w",J32="U14"),
     IF(N32&gt;Normwerte!$C$6,1,0),
IF(AND(COUNTIF(N32,"&gt;0")&gt;0,D32="w",J32="U15"),
     IF(N32&gt;Normwerte!$C$5,1,0),
IF(AND(COUNTIF(N32,"&gt;0")&gt;0,D32="w",J32="U16"),
     IF(N32&gt;Normwerte!$C$4,1,0),
IF(AND(COUNTIF(N32,"&gt;0")&gt;0,D32="w",J32="U17"),
     IF(N32&gt;Normwerte!$C$3,1,0),
IF(AND(COUNTIF(N32,"&gt;0")&gt;0,D32="w",J32="U18"),
     IF(N32&gt;Normwerte!$C$2,1,0),"")
)))))))))))</f>
        <v/>
      </c>
      <c r="P3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2" s="63" t="str">
        <f>IF(AND(COUNTIF(P32,"&gt;0")&gt;0,D32="m",J32="U13"),
    IF(P32&gt;Normwerte!$F$13,1,0),
IF(AND(COUNTIF(P32,"&gt;0")&gt;0,D32="m",J32="U14"),
     IF(P32&gt;Normwerte!$F$12,1,0),
IF(AND(COUNTIF(P32,"&gt;0")&gt;0,D32="m",J32="U15"),
     IF(P32&gt;Normwerte!$F$11,1,0),
IF(AND(COUNTIF(P32,"&gt;0")&gt;0,D32="m",J32="U16"),
     IF(P32&gt;Normwerte!$F$10,1,0),
IF(AND(COUNTIF(P32,"&gt;0")&gt;0,D32="m",J32="U17"),
     IF(P32&gt;Normwerte!$F$9,1,0),
IF(AND(COUNTIF(P32,"&gt;0")&gt;0,D32="m",J32="U18"),
     IF(P32&gt;Normwerte!$F$8,1,0),
IF(AND(COUNTIF(P32,"&gt;0")&gt;0,D32="w",J32="U13"),
     IF(P32&gt;Normwerte!$F$7,1,0),
IF(AND(COUNTIF(P32,"&gt;0")&gt;0,D32="w",J32="U14"),
     IF(P32&gt;Normwerte!$F$6,1,0),
IF(AND(COUNTIF(P32,"&gt;0")&gt;0,D32="w",J32="U15"),
     IF(P32&gt;Normwerte!$F$5,1,0),
IF(AND(COUNTIF(P32,"&gt;0")&gt;0,D32="w",J32="U16"),
     IF(P32&gt;Normwerte!$F$4,1,0),
IF(AND(COUNTIF(P32,"&gt;0")&gt;0,D32="w",J32="U17"),
     IF(P32&gt;Normwerte!$F$3,1,0),
IF(AND(COUNTIF(P32,"&gt;0")&gt;0,D32="w",J32="U18"),
     IF(P32&gt;Normwerte!$F$2,1,0),"")
)))))))))))</f>
        <v/>
      </c>
      <c r="R32" s="66" t="str">
        <f>Table25[[#This Row],[Punkte
T-Test]]</f>
        <v/>
      </c>
      <c r="S32" s="73" t="str">
        <f>IF(SUMIF(Table25[[#This Row],[Landeskader
Punkte
Anthro]:[Landeskader
Punkte
T-Test]],"&gt;0")=0,
    "",
    SUM(M32,O32,Q32,R32))</f>
        <v/>
      </c>
      <c r="T32" s="101"/>
      <c r="U32" s="101"/>
      <c r="V32" s="26"/>
      <c r="W32" s="26"/>
      <c r="X32" s="26"/>
      <c r="Y32" s="24"/>
      <c r="Z32" s="24"/>
      <c r="AA32" s="24"/>
      <c r="AB32" s="26"/>
      <c r="AC32" s="26"/>
      <c r="AD3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2" s="55" t="str">
        <f t="shared" si="7"/>
        <v/>
      </c>
      <c r="AF32" s="75" t="str">
        <f t="shared" si="1"/>
        <v/>
      </c>
      <c r="AG32" s="74"/>
      <c r="AH32" s="52"/>
      <c r="AI32" s="24"/>
      <c r="AJ32" s="36" t="str">
        <f>IF(COUNTIF(Table25[[#This Row],[Jump &amp; Reach 
(CMJ) V1]:[Jump &amp; Reach 
(CMJ) V3]],"&gt;0")&gt;0,
     MAX(Table25[[#This Row],[Jump &amp; Reach 
(CMJ) V1]:[Jump &amp; Reach 
(CMJ) V3]]),
     "")</f>
        <v/>
      </c>
      <c r="AK32" s="37" t="str">
        <f>IF(COUNTIF(Table25[[#This Row],[Jump &amp; Reach 
(CMJ) max.]],"&gt;0")&gt;0,
     Table25[[#This Row],[Jump &amp; Reach 
(CMJ) max.]]-Table25[[#This Row],[Reichhöhe
einarmig '[cm']]],
     "")</f>
        <v/>
      </c>
      <c r="AL32" s="57" t="str">
        <f t="shared" si="2"/>
        <v/>
      </c>
      <c r="AM32" s="38" t="str">
        <f>IF(AND(COUNTIF(AL32,"&gt;0")&gt;0,D32="m",J32="U13"),
    IF(AL32&gt;Normwerte!$C$13,1,0),
IF(AND(COUNTIF(AL32,"&gt;0")&gt;0,D32="m",J32="U14"),
     IF(AL32&gt;Normwerte!$C$12,1,0),
IF(AND(COUNTIF(AL32,"&gt;0")&gt;0,D32="m",J32="U15"),
     IF(AL32&gt;Normwerte!$C$11,1,0),
IF(AND(COUNTIF(AL32,"&gt;0")&gt;0,D32="m",J32="U16"),
     IF(AL32&gt;Normwerte!$C$10,1,0),
IF(AND(COUNTIF(AL32,"&gt;0")&gt;0,D32="m",J32="U17"),
     IF(AL32&gt;Normwerte!$C$9,1,0),
IF(AND(COUNTIF(AL32,"&gt;0")&gt;0,D32="m",J32="U18"),
     IF(AL32&gt;Normwerte!$C$8,1,0),
IF(AND(COUNTIF(AL32,"&gt;0")&gt;0,D32="w",J32="U13"),
     IF(AL32&gt;Normwerte!$C$7,1,0),
IF(AND(COUNTIF(AL32,"&gt;0")&gt;0,D32="w",J32="U14"),
     IF(AL32&gt;Normwerte!$C$6,1,0),
IF(AND(COUNTIF(AL32,"&gt;0")&gt;0,D32="w",J32="U15"),
     IF(AL32&gt;Normwerte!$C$5,1,0),
IF(AND(COUNTIF(AL32,"&gt;0")&gt;0,D32="w",J32="U16"),
     IF(AL32&gt;Normwerte!$C$4,1,0),
IF(AND(COUNTIF(AL32,"&gt;0")&gt;0,D32="w",J32="U17"),
     IF(AL32&gt;Normwerte!$C$3,1,0),
IF(AND(COUNTIF(AL32,"&gt;0")&gt;0,D32="w",J32="U18"),
     IF(AL32&gt;Normwerte!$C$2,1,0),"")
)))))))))))</f>
        <v/>
      </c>
      <c r="AN32" s="6"/>
      <c r="AO32" s="6"/>
      <c r="AP32" s="6"/>
      <c r="AQ3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2" s="38" t="str">
        <f>IF(COUNTIF(Table25[[#This Row],[Jump &amp; Reach 
(Spike) max.]],"&gt;0")&gt;0,
     Table25[[#This Row],[Jump &amp; Reach 
(Spike) max.]]-Table25[[#This Row],[Reichhöhe
einarmig '[cm']]],
     "")</f>
        <v/>
      </c>
      <c r="AS32" s="57" t="str">
        <f t="shared" si="3"/>
        <v/>
      </c>
      <c r="AT32" s="38" t="str">
        <f>IF(AND(COUNTIF(AS32,"&gt;0")&gt;0,D32="m",J32="U13"),
    IF(AS32&gt;Normwerte!$D$13,1,0),
IF(AND(COUNTIF(AS32,"&gt;0")&gt;0,D32="m",J32="U14"),
     IF(AS32&gt;Normwerte!$D$12,1,0),
IF(AND(COUNTIF(AS32,"&gt;0")&gt;0,D32="m",J32="U15"),
     IF(AS32&gt;Normwerte!$D$11,1,0),
IF(AND(COUNTIF(AS32,"&gt;0")&gt;0,D32="m",J32="U16"),
     IF(AS32&gt;Normwerte!$D$10,1,0),
IF(AND(COUNTIF(AS32,"&gt;0")&gt;0,D32="m",J32="U17"),
     IF(AS32&gt;Normwerte!$D$9,1,0),
IF(AND(COUNTIF(AS32,"&gt;0")&gt;0,D32="m",J32="U18"),
     IF(AS32&gt;Normwerte!$D$8,1,0),
IF(AND(COUNTIF(AS32,"&gt;0")&gt;0,D32="w",J32="U13"),
     IF(AS32&gt;Normwerte!$D$7,1,0),
IF(AND(COUNTIF(AS32,"&gt;0")&gt;0,D32="w",J32="U14"),
     IF(AS32&gt;Normwerte!$D$6,1,0),
IF(AND(COUNTIF(AS32,"&gt;0")&gt;0,D32="w",J32="U15"),
     IF(AS32&gt;Normwerte!$D$5,1,0),
IF(AND(COUNTIF(AS32,"&gt;0")&gt;0,D32="w",J32="U16"),
     IF(AS32&gt;Normwerte!$D$4,1,0),
IF(AND(COUNTIF(AS32,"&gt;0")&gt;0,D32="w",J32="U17"),
     IF(AS32&gt;Normwerte!$D$3,1,0),
IF(AND(COUNTIF(AS32,"&gt;0")&gt;0,D32="w",J32="U18"),
     IF(AS32&gt;Normwerte!$D$2,1,0),"")
)))))))))))</f>
        <v/>
      </c>
      <c r="AU32" s="6"/>
      <c r="AV32" s="6"/>
      <c r="AW32" s="6"/>
      <c r="AX3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2" s="57" t="str">
        <f t="shared" si="4"/>
        <v/>
      </c>
      <c r="AZ32" s="38" t="str">
        <f>IF(AND(COUNTIF(AY32,"&gt;0")&gt;0,D32="m",J32="U13"),
    IF(AY32&gt;Normwerte!$E$13,1,0),
IF(AND(COUNTIF(AY32,"&gt;0")&gt;0,D32="m",J32="U14"),
     IF(AY32&gt;Normwerte!$E$12,1,0),
IF(AND(COUNTIF(AY32,"&gt;0")&gt;0,D32="m",J32="U15"),
     IF(AY32&gt;Normwerte!$E$11,1,0),
IF(AND(COUNTIF(AY32,"&gt;0")&gt;0,D32="m",J32="U16"),
     IF(AY32&gt;Normwerte!$E$10,1,0),
IF(AND(COUNTIF(AY32,"&gt;0")&gt;0,D32="m",J32="U17"),
     IF(AY32&gt;Normwerte!$E$9,1,0),
IF(AND(COUNTIF(AY32,"&gt;0")&gt;0,D32="m",J32="U18"),
     IF(AY32&gt;Normwerte!$E$8,1,0),
IF(AND(COUNTIF(AY32,"&gt;0")&gt;0,D32="w",J32="U13"),
     IF(AY32&gt;Normwerte!$E$7,1,0),
IF(AND(COUNTIF(AY32,"&gt;0")&gt;0,D32="w",J32="U14"),
     IF(AY32&gt;Normwerte!$E$6,1,0),
IF(AND(COUNTIF(AY32,"&gt;0")&gt;0,D32="w",J32="U15"),
     IF(AY32&gt;Normwerte!$E$5,1,0),
IF(AND(COUNTIF(AY32,"&gt;0")&gt;0,D32="w",J32="U16"),
     IF(AY32&gt;Normwerte!$E$4,1,0),
IF(AND(COUNTIF(AY32,"&gt;0")&gt;0,D32="w",J32="U17"),
     IF(AY32&gt;Normwerte!$E$3,1,0),
IF(AND(COUNTIF(AY32,"&gt;0")&gt;0,D32="w",J32="U18"),
     IF(AY32&gt;Normwerte!$E$2,1,0),"")
)))))))))))</f>
        <v/>
      </c>
      <c r="BA32" s="6"/>
      <c r="BB32" s="6"/>
      <c r="BC32" s="6"/>
      <c r="BD3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2" s="56" t="str">
        <f t="shared" si="8"/>
        <v/>
      </c>
      <c r="BF32" s="38" t="str">
        <f>IF(AND(COUNTIF(BE32,"&gt;0")&gt;0,D32="m",J32="U13"),
    IF(BE32&gt;Normwerte!$F$13,1,0),
IF(AND(COUNTIF(BE32,"&gt;0")&gt;0,D32="m",J32="U14"),
     IF(BE32&gt;Normwerte!$F$12,1,0),
IF(AND(COUNTIF(BE32,"&gt;0")&gt;0,D32="m",J32="U15"),
     IF(BE32&gt;Normwerte!$F$11,1,0),
IF(AND(COUNTIF(BE32,"&gt;0")&gt;0,D32="m",J32="U16"),
     IF(BE32&gt;Normwerte!$F$10,1,0),
IF(AND(COUNTIF(BE32,"&gt;0")&gt;0,D32="m",J32="U17"),
     IF(BE32&gt;Normwerte!$F$9,1,0),
IF(AND(COUNTIF(BE32,"&gt;0")&gt;0,D32="m",J32="U18"),
     IF(BE32&gt;Normwerte!$F$8,1,0),
IF(AND(COUNTIF(BE32,"&gt;0")&gt;0,D32="w",J32="U13"),
     IF(BE32&gt;Normwerte!$F$7,1,0),
IF(AND(COUNTIF(BE32,"&gt;0")&gt;0,D32="w",J32="U14"),
     IF(BE32&gt;Normwerte!$F$6,1,0),
IF(AND(COUNTIF(BE32,"&gt;0")&gt;0,D32="w",J32="U15"),
     IF(BE32&gt;Normwerte!$F$5,1,0),
IF(AND(COUNTIF(BE32,"&gt;0")&gt;0,D32="w",J32="U16"),
     IF(BE32&gt;Normwerte!$F$4,1,0),
IF(AND(COUNTIF(BE32,"&gt;0")&gt;0,D32="w",J32="U17"),
     IF(BE32&gt;Normwerte!$F$3,1,0),
IF(AND(COUNTIF(BE32,"&gt;0")&gt;0,D32="w",J32="U18"),
     IF(BE32&gt;Normwerte!$F$2,1,0),"")
)))))))))))</f>
        <v/>
      </c>
      <c r="BG32" s="6"/>
      <c r="BH32" s="6"/>
      <c r="BI32" s="6"/>
      <c r="BJ32" s="40" t="str">
        <f>IF(COUNTIF(Table25[[#This Row],[Schlagballwurf V1
'[km/h']]:[Schlagballwurf V3
'[km/h']]],"&gt;0")&gt;0,
     MAX(Table25[[#This Row],[Schlagballwurf V1
'[km/h']]:[Schlagballwurf V3
'[km/h']]]),
     "")</f>
        <v/>
      </c>
      <c r="BK32" s="57" t="str">
        <f t="shared" si="5"/>
        <v/>
      </c>
      <c r="BL32" s="38" t="str">
        <f>IF(AND(COUNTIF(BK32,"&gt;0")&gt;0,D32="m",J32="U13"),
     IF(BK32&gt;Normwerte!$G$13,1,0),
IF(AND(COUNTIF(BK32,"&gt;0")&gt;0,D32="m",J32="U14"),
     IF(BK32&gt;Normwerte!$G$12,1,0),
IF(AND(COUNTIF(BK32,"&gt;0")&gt;0,D32="m",J32="U15"),
     IF(BK32&gt;Normwerte!$G$11,1,0),
IF(AND(COUNTIF(BK32,"&gt;0")&gt;0,D32="m",J32="U16"),
     IF(BK32&gt;Normwerte!$G$10,1,0),
IF(AND(COUNTIF(BK32,"&gt;0")&gt;0,D32="m",J32="U17"),
     IF(BK32&gt;Normwerte!$G$9,1,0),
IF(AND(COUNTIF(BK32,"&gt;0")&gt;0,D32="m",J32="U18"),
     IF(BK32&gt;Normwerte!$G$8,1,0),
IF(AND(COUNTIF(BK32,"&gt;0")&gt;0,D32="w",J32="U13"),
     IF(BK32&gt;Normwerte!$G$7,1,0),
IF(AND(COUNTIF(BK32,"&gt;0")&gt;0,D32="w",J32="U14"),
     IF(BK32&gt;Normwerte!$G$6,1,0),
IF(AND(COUNTIF(BK32,"&gt;0")&gt;0,D32="w",J32="U15"),
     IF(BK32&gt;Normwerte!$G$5,1,0),
IF(AND(COUNTIF(BK32,"&gt;0")&gt;0,D32="w",J32="U16"),
     IF(BK32&gt;Normwerte!$G$4,1,0),
IF(AND(COUNTIF(BK32,"&gt;0")&gt;0,D32="w",J32="U17"),
     IF(BK32&gt;Normwerte!$G$3,1,0),
IF(AND(COUNTIF(BK32,"&gt;0")&gt;0,D32="w",J32="U18"),
     IF(BK32&gt;Normwerte!$G$2,1,0),"")
)))))))))))</f>
        <v/>
      </c>
      <c r="BM32" s="6"/>
      <c r="BN32" s="6"/>
      <c r="BO32" s="6"/>
      <c r="BP32" s="6"/>
      <c r="BQ32" s="40" t="str">
        <f>IF(COUNTIF(Table25[[#This Row],[T-Test links
V1
'[s']]:[T-Test links
V2
'[s']]],"&gt;0")&gt;0,
     MIN(Table25[[#This Row],[T-Test links
V1
'[s']]:[T-Test links
V2
'[s']]]),
     "")</f>
        <v/>
      </c>
      <c r="BR32" s="40" t="str">
        <f>IF(COUNTIF(Table25[[#This Row],[T-Test rechts 
V1
'[s']]:[T-Test rechts
V2
'[s']]],"&gt;0")&gt;0,
     MIN(Table25[[#This Row],[T-Test rechts 
V1
'[s']]:[T-Test rechts
V2
'[s']]]),
     "")</f>
        <v/>
      </c>
      <c r="BS3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2" s="57" t="str">
        <f t="shared" si="6"/>
        <v/>
      </c>
      <c r="BU32" s="38" t="str">
        <f>IF(AND(COUNTIF(BT32,"&gt;0")&gt;0,D32="m",J32="U13"),
     IF(BT32&gt;Normwerte!$H$13,1,0),
IF(AND(COUNTIF(BT32,"&gt;0")&gt;0,D32="m",J32="U14"),
     IF(BT32&gt;Normwerte!$H$12,1,0),
IF(AND(COUNTIF(BT32,"&gt;0")&gt;0,D32="m",J32="U15"),
     IF(BT32&gt;Normwerte!$H$11,1,0),
IF(AND(COUNTIF(BT32,"&gt;0")&gt;0,D32="m",J32="U16"),
     IF(BT32&gt;Normwerte!$H$10,1,0),
IF(AND(COUNTIF(BT32,"&gt;0")&gt;0,D32="m",J32="U17"),
     IF(BT32&gt;Normwerte!$H$9,1,0),
IF(AND(COUNTIF(BT32,"&gt;0")&gt;0,D32="m",J32="U18"),
     IF(BT32&gt;Normwerte!$H$8,1,0),
IF(AND(COUNTIF(BT32,"&gt;0")&gt;0,D32="w",J32="U13"),
     IF(BT32&gt;Normwerte!$H$7,1,0),
IF(AND(COUNTIF(BT32,"&gt;0")&gt;0,D32="w",J32="U14"),
     IF(BT32&gt;Normwerte!$H$6,1,0),
IF(AND(COUNTIF(BT32,"&gt;0")&gt;0,D32="w",J32="U15"),
     IF(BT32&gt;Normwerte!$H$5,1,0),
IF(AND(COUNTIF(BT32,"&gt;0")&gt;0,D32="w",J32="U16"),
     IF(BT32&gt;Normwerte!$H$4,1,0),
IF(AND(COUNTIF(BT32,"&gt;0")&gt;0,D32="w",J32="U17"),
     IF(BT32&gt;Normwerte!$H$3,1,0),
IF(AND(COUNTIF(BT32,"&gt;0")&gt;0,D32="w",J32="U18"),
     IF(BT32&gt;Normwerte!$H$2,1,0),"")
)))))))))))</f>
        <v/>
      </c>
    </row>
    <row r="33" spans="2:73" x14ac:dyDescent="0.45">
      <c r="B33" s="103"/>
      <c r="C33" s="103"/>
      <c r="D33" s="43"/>
      <c r="E33" s="93"/>
      <c r="F33" s="53"/>
      <c r="G33" s="5"/>
      <c r="H33" s="95"/>
      <c r="I33" s="12" t="str">
        <f>IF(ISBLANK(Table25[[#This Row],[Geb.Datum
'[TT.MM.JJJJ']]]),"",
     YEAR(Table25[[#This Row],[Geb.Datum
'[TT.MM.JJJJ']]]))</f>
        <v/>
      </c>
      <c r="J33" s="30" t="str">
        <f>_xlfn.XLOOKUP(Table25[[#This Row],[Geburtsjahr]],Altersklasse!$B$2:$B$7,Altersklasse!$A$2:$A$7,"",0)</f>
        <v/>
      </c>
      <c r="K33" s="42" t="str">
        <f t="shared" si="9"/>
        <v/>
      </c>
      <c r="L33" s="50" t="str">
        <f>IF(OR(ISBLANK(AF33),NOT(ISNUMBER(AF33))),"",IF(AND(AF33&gt;0,D33="m",J33="U13"),
    IF(AF33&gt;Normwerte!$J$13,2,IF(AF33&gt;Normwerte!$I$13,1,0)),
IF(AND(AF33&gt;0,D33="m",J33="U14"),
     IF(AF33&gt;Normwerte!$J$12,2,IF(AF33&gt;Normwerte!$I$12,1,0)),
IF(AND(AF33&gt;0,D33="m",J33="U15"),
     IF(AF33&gt;Normwerte!$J$11,2,IF(AF33&gt;Normwerte!$I$11,1,0)),
IF(AND(AF33&gt;0,D33="m",J33="U16"),
     IF(AF33&gt;Normwerte!$J$10,2,IF(AF33&gt;Normwerte!$I$10,1,0)),
IF(AND(AF33&gt;0,D33="m",J33="U17"),
     IF(AF33&gt;Normwerte!$J$9,2,IF(AF33&gt;Normwerte!$I$9,1,0)),
IF(AND(AF33&gt;0,D33="m",J33="U18"),
     IF(AF33&gt;Normwerte!$J$8,2,IF(AF33&gt;Normwerte!$I$8,1,0)),
IF(AND(AF33&gt;0,D33="w",J33="U13"),
     IF(AF33&gt;Normwerte!$J$7,2,IF(AF33&gt;Normwerte!$I$7,1,0)),
IF(AND(AF33&gt;0,D33="w",J33="U14"),
     IF(AF33&gt;Normwerte!$J$6,2,IF(AF33&gt;Normwerte!$I$6,1,0)),
IF(AND(AF33&gt;0,D33="w",J33="U15"),
     IF(AF33&gt;Normwerte!$J$5,2,IF(AF33&gt;Normwerte!$I$5,1,0)),
IF(AND(AF33&gt;0,D33="w",J33="U16"),
     IF(AF33&gt;Normwerte!$J$4,2,IF(AF33&gt;Normwerte!$I$4,1,0)),
IF(AND(AF33&gt;0,D33="w",J33="U17"),
     IF(AF33&gt;Normwerte!$J$3,2,IF(AF33&gt;Normwerte!$I$3,1,0)),
IF(AND(AF33&gt;0,D33="w",J33="U18"),
     IF(AF33&gt;Normwerte!$J$2,2,IF(AF33&gt;Normwerte!$I$2,1,0)),"")
))))))))))))</f>
        <v/>
      </c>
      <c r="M33" s="64" t="str">
        <f>IF(AND(Table25[[#This Row],[Position '[L/AA/MB/S/D']]]="L",L33&lt;2),1,Table25[[#This Row],[Landeskader
Punkte
Anthro Berechnung]])</f>
        <v/>
      </c>
      <c r="N33" s="65" t="str">
        <f>IFERROR(IF((Table25[[#This Row],[Z-Score CMJ]]+Table25[[#This Row],[Z Score Spike]])&gt;0, (Table25[[#This Row],[Z-Score CMJ]]+Table25[[#This Row],[Z Score Spike]])/2, ""), "")</f>
        <v/>
      </c>
      <c r="O33" s="63" t="str">
        <f>IF(AND(COUNTIF(N33,"&gt;0")&gt;0,D33="m",J33="U13"),
    IF(N33&gt;Normwerte!$C$13,1,0),
IF(AND(COUNTIF(N33,"&gt;0")&gt;0,D33="m",J33="U14"),
     IF(N33&gt;Normwerte!$C$12,1,0),
IF(AND(COUNTIF(N33,"&gt;0")&gt;0,D33="m",J33="U15"),
     IF(N33&gt;Normwerte!$C$11,1,0),
IF(AND(COUNTIF(N33,"&gt;0")&gt;0,D33="m",J33="U16"),
     IF(N33&gt;Normwerte!$C$10,1,0),
IF(AND(COUNTIF(N33,"&gt;0")&gt;0,D33="m",J33="U17"),
     IF(N33&gt;Normwerte!$C$9,1,0),
IF(AND(COUNTIF(N33,"&gt;0")&gt;0,D33="m",J33="U18"),
     IF(N33&gt;Normwerte!$C$8,1,0),
IF(AND(COUNTIF(N33,"&gt;0")&gt;0,D33="w",J33="U13"),
     IF(N33&gt;Normwerte!$C$7,1,0),
IF(AND(COUNTIF(N33,"&gt;0")&gt;0,D33="w",J33="U14"),
     IF(N33&gt;Normwerte!$C$6,1,0),
IF(AND(COUNTIF(N33,"&gt;0")&gt;0,D33="w",J33="U15"),
     IF(N33&gt;Normwerte!$C$5,1,0),
IF(AND(COUNTIF(N33,"&gt;0")&gt;0,D33="w",J33="U16"),
     IF(N33&gt;Normwerte!$C$4,1,0),
IF(AND(COUNTIF(N33,"&gt;0")&gt;0,D33="w",J33="U17"),
     IF(N33&gt;Normwerte!$C$3,1,0),
IF(AND(COUNTIF(N33,"&gt;0")&gt;0,D33="w",J33="U18"),
     IF(N33&gt;Normwerte!$C$2,1,0),"")
)))))))))))</f>
        <v/>
      </c>
      <c r="P3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3" s="63" t="str">
        <f>IF(AND(COUNTIF(P33,"&gt;0")&gt;0,D33="m",J33="U13"),
    IF(P33&gt;Normwerte!$F$13,1,0),
IF(AND(COUNTIF(P33,"&gt;0")&gt;0,D33="m",J33="U14"),
     IF(P33&gt;Normwerte!$F$12,1,0),
IF(AND(COUNTIF(P33,"&gt;0")&gt;0,D33="m",J33="U15"),
     IF(P33&gt;Normwerte!$F$11,1,0),
IF(AND(COUNTIF(P33,"&gt;0")&gt;0,D33="m",J33="U16"),
     IF(P33&gt;Normwerte!$F$10,1,0),
IF(AND(COUNTIF(P33,"&gt;0")&gt;0,D33="m",J33="U17"),
     IF(P33&gt;Normwerte!$F$9,1,0),
IF(AND(COUNTIF(P33,"&gt;0")&gt;0,D33="m",J33="U18"),
     IF(P33&gt;Normwerte!$F$8,1,0),
IF(AND(COUNTIF(P33,"&gt;0")&gt;0,D33="w",J33="U13"),
     IF(P33&gt;Normwerte!$F$7,1,0),
IF(AND(COUNTIF(P33,"&gt;0")&gt;0,D33="w",J33="U14"),
     IF(P33&gt;Normwerte!$F$6,1,0),
IF(AND(COUNTIF(P33,"&gt;0")&gt;0,D33="w",J33="U15"),
     IF(P33&gt;Normwerte!$F$5,1,0),
IF(AND(COUNTIF(P33,"&gt;0")&gt;0,D33="w",J33="U16"),
     IF(P33&gt;Normwerte!$F$4,1,0),
IF(AND(COUNTIF(P33,"&gt;0")&gt;0,D33="w",J33="U17"),
     IF(P33&gt;Normwerte!$F$3,1,0),
IF(AND(COUNTIF(P33,"&gt;0")&gt;0,D33="w",J33="U18"),
     IF(P33&gt;Normwerte!$F$2,1,0),"")
)))))))))))</f>
        <v/>
      </c>
      <c r="R33" s="66" t="str">
        <f>Table25[[#This Row],[Punkte
T-Test]]</f>
        <v/>
      </c>
      <c r="S33" s="73" t="str">
        <f>IF(SUMIF(Table25[[#This Row],[Landeskader
Punkte
Anthro]:[Landeskader
Punkte
T-Test]],"&gt;0")=0,
    "",
    SUM(M33,O33,Q33,R33))</f>
        <v/>
      </c>
      <c r="T33" s="101"/>
      <c r="U33" s="101"/>
      <c r="V33" s="26"/>
      <c r="W33" s="26"/>
      <c r="X33" s="26"/>
      <c r="Y33" s="24"/>
      <c r="Z33" s="24"/>
      <c r="AA33" s="24"/>
      <c r="AB33" s="26"/>
      <c r="AC33" s="26"/>
      <c r="AD3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3" s="55" t="str">
        <f t="shared" si="7"/>
        <v/>
      </c>
      <c r="AF33" s="75" t="str">
        <f t="shared" ref="AF33:AF64" si="10">IF(ISNUMBER(AE33),
IF(D33="m",100+(10*((AE33-190.71)/7.22)),
IF(D33="w",100+(10*((AE33-179.18)/8.17)),"")),"")</f>
        <v/>
      </c>
      <c r="AG33" s="74"/>
      <c r="AH33" s="52"/>
      <c r="AI33" s="24"/>
      <c r="AJ33" s="36" t="str">
        <f>IF(COUNTIF(Table25[[#This Row],[Jump &amp; Reach 
(CMJ) V1]:[Jump &amp; Reach 
(CMJ) V3]],"&gt;0")&gt;0,
     MAX(Table25[[#This Row],[Jump &amp; Reach 
(CMJ) V1]:[Jump &amp; Reach 
(CMJ) V3]]),
     "")</f>
        <v/>
      </c>
      <c r="AK33" s="37" t="str">
        <f>IF(COUNTIF(Table25[[#This Row],[Jump &amp; Reach 
(CMJ) max.]],"&gt;0")&gt;0,
     Table25[[#This Row],[Jump &amp; Reach 
(CMJ) max.]]-Table25[[#This Row],[Reichhöhe
einarmig '[cm']]],
     "")</f>
        <v/>
      </c>
      <c r="AL33" s="57" t="str">
        <f t="shared" ref="AL33:AL64" si="11">IF(ISNUMBER(AK33),
IF(D33="m",100+(10*((AK33-60.17)/7.88)),
IF(D33="w",100+(10*((AK33-47.19)/5.13)),"")),"")</f>
        <v/>
      </c>
      <c r="AM33" s="38" t="str">
        <f>IF(AND(COUNTIF(AL33,"&gt;0")&gt;0,D33="m",J33="U13"),
    IF(AL33&gt;Normwerte!$C$13,1,0),
IF(AND(COUNTIF(AL33,"&gt;0")&gt;0,D33="m",J33="U14"),
     IF(AL33&gt;Normwerte!$C$12,1,0),
IF(AND(COUNTIF(AL33,"&gt;0")&gt;0,D33="m",J33="U15"),
     IF(AL33&gt;Normwerte!$C$11,1,0),
IF(AND(COUNTIF(AL33,"&gt;0")&gt;0,D33="m",J33="U16"),
     IF(AL33&gt;Normwerte!$C$10,1,0),
IF(AND(COUNTIF(AL33,"&gt;0")&gt;0,D33="m",J33="U17"),
     IF(AL33&gt;Normwerte!$C$9,1,0),
IF(AND(COUNTIF(AL33,"&gt;0")&gt;0,D33="m",J33="U18"),
     IF(AL33&gt;Normwerte!$C$8,1,0),
IF(AND(COUNTIF(AL33,"&gt;0")&gt;0,D33="w",J33="U13"),
     IF(AL33&gt;Normwerte!$C$7,1,0),
IF(AND(COUNTIF(AL33,"&gt;0")&gt;0,D33="w",J33="U14"),
     IF(AL33&gt;Normwerte!$C$6,1,0),
IF(AND(COUNTIF(AL33,"&gt;0")&gt;0,D33="w",J33="U15"),
     IF(AL33&gt;Normwerte!$C$5,1,0),
IF(AND(COUNTIF(AL33,"&gt;0")&gt;0,D33="w",J33="U16"),
     IF(AL33&gt;Normwerte!$C$4,1,0),
IF(AND(COUNTIF(AL33,"&gt;0")&gt;0,D33="w",J33="U17"),
     IF(AL33&gt;Normwerte!$C$3,1,0),
IF(AND(COUNTIF(AL33,"&gt;0")&gt;0,D33="w",J33="U18"),
     IF(AL33&gt;Normwerte!$C$2,1,0),"")
)))))))))))</f>
        <v/>
      </c>
      <c r="AN33" s="6"/>
      <c r="AO33" s="6"/>
      <c r="AP33" s="6"/>
      <c r="AQ3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3" s="38" t="str">
        <f>IF(COUNTIF(Table25[[#This Row],[Jump &amp; Reach 
(Spike) max.]],"&gt;0")&gt;0,
     Table25[[#This Row],[Jump &amp; Reach 
(Spike) max.]]-Table25[[#This Row],[Reichhöhe
einarmig '[cm']]],
     "")</f>
        <v/>
      </c>
      <c r="AS33" s="57" t="str">
        <f t="shared" ref="AS33:AS64" si="12">IF(ISNUMBER(AR33),
IF(D33="m",100+(10*((AR33-69.2)/8.78)),
IF(D33="w",100+(10*((AR33-54.37)/7.06)),"")),"")</f>
        <v/>
      </c>
      <c r="AT33" s="38" t="str">
        <f>IF(AND(COUNTIF(AS33,"&gt;0")&gt;0,D33="m",J33="U13"),
    IF(AS33&gt;Normwerte!$D$13,1,0),
IF(AND(COUNTIF(AS33,"&gt;0")&gt;0,D33="m",J33="U14"),
     IF(AS33&gt;Normwerte!$D$12,1,0),
IF(AND(COUNTIF(AS33,"&gt;0")&gt;0,D33="m",J33="U15"),
     IF(AS33&gt;Normwerte!$D$11,1,0),
IF(AND(COUNTIF(AS33,"&gt;0")&gt;0,D33="m",J33="U16"),
     IF(AS33&gt;Normwerte!$D$10,1,0),
IF(AND(COUNTIF(AS33,"&gt;0")&gt;0,D33="m",J33="U17"),
     IF(AS33&gt;Normwerte!$D$9,1,0),
IF(AND(COUNTIF(AS33,"&gt;0")&gt;0,D33="m",J33="U18"),
     IF(AS33&gt;Normwerte!$D$8,1,0),
IF(AND(COUNTIF(AS33,"&gt;0")&gt;0,D33="w",J33="U13"),
     IF(AS33&gt;Normwerte!$D$7,1,0),
IF(AND(COUNTIF(AS33,"&gt;0")&gt;0,D33="w",J33="U14"),
     IF(AS33&gt;Normwerte!$D$6,1,0),
IF(AND(COUNTIF(AS33,"&gt;0")&gt;0,D33="w",J33="U15"),
     IF(AS33&gt;Normwerte!$D$5,1,0),
IF(AND(COUNTIF(AS33,"&gt;0")&gt;0,D33="w",J33="U16"),
     IF(AS33&gt;Normwerte!$D$4,1,0),
IF(AND(COUNTIF(AS33,"&gt;0")&gt;0,D33="w",J33="U17"),
     IF(AS33&gt;Normwerte!$D$3,1,0),
IF(AND(COUNTIF(AS33,"&gt;0")&gt;0,D33="w",J33="U18"),
     IF(AS33&gt;Normwerte!$D$2,1,0),"")
)))))))))))</f>
        <v/>
      </c>
      <c r="AU33" s="6"/>
      <c r="AV33" s="6"/>
      <c r="AW33" s="6"/>
      <c r="AX3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3" s="57" t="str">
        <f t="shared" ref="AY33:AY64" si="13">IF(ISNUMBER(AX33),
IF(D33="m",100+(10*((AX33-532.04)/59.29)),
IF(D33="w",100+(10*((AX33-466.6)/54.4)),"")),"")</f>
        <v/>
      </c>
      <c r="AZ33" s="38" t="str">
        <f>IF(AND(COUNTIF(AY33,"&gt;0")&gt;0,D33="m",J33="U13"),
    IF(AY33&gt;Normwerte!$E$13,1,0),
IF(AND(COUNTIF(AY33,"&gt;0")&gt;0,D33="m",J33="U14"),
     IF(AY33&gt;Normwerte!$E$12,1,0),
IF(AND(COUNTIF(AY33,"&gt;0")&gt;0,D33="m",J33="U15"),
     IF(AY33&gt;Normwerte!$E$11,1,0),
IF(AND(COUNTIF(AY33,"&gt;0")&gt;0,D33="m",J33="U16"),
     IF(AY33&gt;Normwerte!$E$10,1,0),
IF(AND(COUNTIF(AY33,"&gt;0")&gt;0,D33="m",J33="U17"),
     IF(AY33&gt;Normwerte!$E$9,1,0),
IF(AND(COUNTIF(AY33,"&gt;0")&gt;0,D33="m",J33="U18"),
     IF(AY33&gt;Normwerte!$E$8,1,0),
IF(AND(COUNTIF(AY33,"&gt;0")&gt;0,D33="w",J33="U13"),
     IF(AY33&gt;Normwerte!$E$7,1,0),
IF(AND(COUNTIF(AY33,"&gt;0")&gt;0,D33="w",J33="U14"),
     IF(AY33&gt;Normwerte!$E$6,1,0),
IF(AND(COUNTIF(AY33,"&gt;0")&gt;0,D33="w",J33="U15"),
     IF(AY33&gt;Normwerte!$E$5,1,0),
IF(AND(COUNTIF(AY33,"&gt;0")&gt;0,D33="w",J33="U16"),
     IF(AY33&gt;Normwerte!$E$4,1,0),
IF(AND(COUNTIF(AY33,"&gt;0")&gt;0,D33="w",J33="U17"),
     IF(AY33&gt;Normwerte!$E$3,1,0),
IF(AND(COUNTIF(AY33,"&gt;0")&gt;0,D33="w",J33="U18"),
     IF(AY33&gt;Normwerte!$E$2,1,0),"")
)))))))))))</f>
        <v/>
      </c>
      <c r="BA33" s="6"/>
      <c r="BB33" s="6"/>
      <c r="BC33" s="6"/>
      <c r="BD3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3" s="56" t="str">
        <f t="shared" si="8"/>
        <v/>
      </c>
      <c r="BF33" s="38" t="str">
        <f>IF(AND(COUNTIF(BE33,"&gt;0")&gt;0,D33="m",J33="U13"),
    IF(BE33&gt;Normwerte!$F$13,1,0),
IF(AND(COUNTIF(BE33,"&gt;0")&gt;0,D33="m",J33="U14"),
     IF(BE33&gt;Normwerte!$F$12,1,0),
IF(AND(COUNTIF(BE33,"&gt;0")&gt;0,D33="m",J33="U15"),
     IF(BE33&gt;Normwerte!$F$11,1,0),
IF(AND(COUNTIF(BE33,"&gt;0")&gt;0,D33="m",J33="U16"),
     IF(BE33&gt;Normwerte!$F$10,1,0),
IF(AND(COUNTIF(BE33,"&gt;0")&gt;0,D33="m",J33="U17"),
     IF(BE33&gt;Normwerte!$F$9,1,0),
IF(AND(COUNTIF(BE33,"&gt;0")&gt;0,D33="m",J33="U18"),
     IF(BE33&gt;Normwerte!$F$8,1,0),
IF(AND(COUNTIF(BE33,"&gt;0")&gt;0,D33="w",J33="U13"),
     IF(BE33&gt;Normwerte!$F$7,1,0),
IF(AND(COUNTIF(BE33,"&gt;0")&gt;0,D33="w",J33="U14"),
     IF(BE33&gt;Normwerte!$F$6,1,0),
IF(AND(COUNTIF(BE33,"&gt;0")&gt;0,D33="w",J33="U15"),
     IF(BE33&gt;Normwerte!$F$5,1,0),
IF(AND(COUNTIF(BE33,"&gt;0")&gt;0,D33="w",J33="U16"),
     IF(BE33&gt;Normwerte!$F$4,1,0),
IF(AND(COUNTIF(BE33,"&gt;0")&gt;0,D33="w",J33="U17"),
     IF(BE33&gt;Normwerte!$F$3,1,0),
IF(AND(COUNTIF(BE33,"&gt;0")&gt;0,D33="w",J33="U18"),
     IF(BE33&gt;Normwerte!$F$2,1,0),"")
)))))))))))</f>
        <v/>
      </c>
      <c r="BG33" s="6"/>
      <c r="BH33" s="6"/>
      <c r="BI33" s="6"/>
      <c r="BJ33" s="40" t="str">
        <f>IF(COUNTIF(Table25[[#This Row],[Schlagballwurf V1
'[km/h']]:[Schlagballwurf V3
'[km/h']]],"&gt;0")&gt;0,
     MAX(Table25[[#This Row],[Schlagballwurf V1
'[km/h']]:[Schlagballwurf V3
'[km/h']]]),
     "")</f>
        <v/>
      </c>
      <c r="BK33" s="57" t="str">
        <f t="shared" ref="BK33:BK64" si="14">IF(ISNUMBER(BJ33),
IF(D33="m",100+(10*((BJ33-81.71)/7.304)),
IF(D33="w",100+(10*((BJ33-69.84)/5.761)),"")),"")</f>
        <v/>
      </c>
      <c r="BL33" s="38" t="str">
        <f>IF(AND(COUNTIF(BK33,"&gt;0")&gt;0,D33="m",J33="U13"),
     IF(BK33&gt;Normwerte!$G$13,1,0),
IF(AND(COUNTIF(BK33,"&gt;0")&gt;0,D33="m",J33="U14"),
     IF(BK33&gt;Normwerte!$G$12,1,0),
IF(AND(COUNTIF(BK33,"&gt;0")&gt;0,D33="m",J33="U15"),
     IF(BK33&gt;Normwerte!$G$11,1,0),
IF(AND(COUNTIF(BK33,"&gt;0")&gt;0,D33="m",J33="U16"),
     IF(BK33&gt;Normwerte!$G$10,1,0),
IF(AND(COUNTIF(BK33,"&gt;0")&gt;0,D33="m",J33="U17"),
     IF(BK33&gt;Normwerte!$G$9,1,0),
IF(AND(COUNTIF(BK33,"&gt;0")&gt;0,D33="m",J33="U18"),
     IF(BK33&gt;Normwerte!$G$8,1,0),
IF(AND(COUNTIF(BK33,"&gt;0")&gt;0,D33="w",J33="U13"),
     IF(BK33&gt;Normwerte!$G$7,1,0),
IF(AND(COUNTIF(BK33,"&gt;0")&gt;0,D33="w",J33="U14"),
     IF(BK33&gt;Normwerte!$G$6,1,0),
IF(AND(COUNTIF(BK33,"&gt;0")&gt;0,D33="w",J33="U15"),
     IF(BK33&gt;Normwerte!$G$5,1,0),
IF(AND(COUNTIF(BK33,"&gt;0")&gt;0,D33="w",J33="U16"),
     IF(BK33&gt;Normwerte!$G$4,1,0),
IF(AND(COUNTIF(BK33,"&gt;0")&gt;0,D33="w",J33="U17"),
     IF(BK33&gt;Normwerte!$G$3,1,0),
IF(AND(COUNTIF(BK33,"&gt;0")&gt;0,D33="w",J33="U18"),
     IF(BK33&gt;Normwerte!$G$2,1,0),"")
)))))))))))</f>
        <v/>
      </c>
      <c r="BM33" s="6"/>
      <c r="BN33" s="6"/>
      <c r="BO33" s="6"/>
      <c r="BP33" s="6"/>
      <c r="BQ33" s="40" t="str">
        <f>IF(COUNTIF(Table25[[#This Row],[T-Test links
V1
'[s']]:[T-Test links
V2
'[s']]],"&gt;0")&gt;0,
     MIN(Table25[[#This Row],[T-Test links
V1
'[s']]:[T-Test links
V2
'[s']]]),
     "")</f>
        <v/>
      </c>
      <c r="BR33" s="40" t="str">
        <f>IF(COUNTIF(Table25[[#This Row],[T-Test rechts 
V1
'[s']]:[T-Test rechts
V2
'[s']]],"&gt;0")&gt;0,
     MIN(Table25[[#This Row],[T-Test rechts 
V1
'[s']]:[T-Test rechts
V2
'[s']]]),
     "")</f>
        <v/>
      </c>
      <c r="BS3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3" s="57" t="str">
        <f t="shared" si="6"/>
        <v/>
      </c>
      <c r="BU33" s="38" t="str">
        <f>IF(AND(COUNTIF(BT33,"&gt;0")&gt;0,D33="m",J33="U13"),
     IF(BT33&gt;Normwerte!$H$13,1,0),
IF(AND(COUNTIF(BT33,"&gt;0")&gt;0,D33="m",J33="U14"),
     IF(BT33&gt;Normwerte!$H$12,1,0),
IF(AND(COUNTIF(BT33,"&gt;0")&gt;0,D33="m",J33="U15"),
     IF(BT33&gt;Normwerte!$H$11,1,0),
IF(AND(COUNTIF(BT33,"&gt;0")&gt;0,D33="m",J33="U16"),
     IF(BT33&gt;Normwerte!$H$10,1,0),
IF(AND(COUNTIF(BT33,"&gt;0")&gt;0,D33="m",J33="U17"),
     IF(BT33&gt;Normwerte!$H$9,1,0),
IF(AND(COUNTIF(BT33,"&gt;0")&gt;0,D33="m",J33="U18"),
     IF(BT33&gt;Normwerte!$H$8,1,0),
IF(AND(COUNTIF(BT33,"&gt;0")&gt;0,D33="w",J33="U13"),
     IF(BT33&gt;Normwerte!$H$7,1,0),
IF(AND(COUNTIF(BT33,"&gt;0")&gt;0,D33="w",J33="U14"),
     IF(BT33&gt;Normwerte!$H$6,1,0),
IF(AND(COUNTIF(BT33,"&gt;0")&gt;0,D33="w",J33="U15"),
     IF(BT33&gt;Normwerte!$H$5,1,0),
IF(AND(COUNTIF(BT33,"&gt;0")&gt;0,D33="w",J33="U16"),
     IF(BT33&gt;Normwerte!$H$4,1,0),
IF(AND(COUNTIF(BT33,"&gt;0")&gt;0,D33="w",J33="U17"),
     IF(BT33&gt;Normwerte!$H$3,1,0),
IF(AND(COUNTIF(BT33,"&gt;0")&gt;0,D33="w",J33="U18"),
     IF(BT33&gt;Normwerte!$H$2,1,0),"")
)))))))))))</f>
        <v/>
      </c>
    </row>
    <row r="34" spans="2:73" x14ac:dyDescent="0.45">
      <c r="B34" s="103"/>
      <c r="C34" s="103"/>
      <c r="D34" s="43"/>
      <c r="E34" s="93"/>
      <c r="F34" s="53"/>
      <c r="G34" s="5"/>
      <c r="H34" s="95"/>
      <c r="I34" s="12" t="str">
        <f>IF(ISBLANK(Table25[[#This Row],[Geb.Datum
'[TT.MM.JJJJ']]]),"",
     YEAR(Table25[[#This Row],[Geb.Datum
'[TT.MM.JJJJ']]]))</f>
        <v/>
      </c>
      <c r="J34" s="30" t="str">
        <f>_xlfn.XLOOKUP(Table25[[#This Row],[Geburtsjahr]],Altersklasse!$B$2:$B$7,Altersklasse!$A$2:$A$7,"",0)</f>
        <v/>
      </c>
      <c r="K34" s="42" t="str">
        <f t="shared" si="9"/>
        <v/>
      </c>
      <c r="L34" s="50" t="str">
        <f>IF(OR(ISBLANK(AF34),NOT(ISNUMBER(AF34))),"",IF(AND(AF34&gt;0,D34="m",J34="U13"),
    IF(AF34&gt;Normwerte!$J$13,2,IF(AF34&gt;Normwerte!$I$13,1,0)),
IF(AND(AF34&gt;0,D34="m",J34="U14"),
     IF(AF34&gt;Normwerte!$J$12,2,IF(AF34&gt;Normwerte!$I$12,1,0)),
IF(AND(AF34&gt;0,D34="m",J34="U15"),
     IF(AF34&gt;Normwerte!$J$11,2,IF(AF34&gt;Normwerte!$I$11,1,0)),
IF(AND(AF34&gt;0,D34="m",J34="U16"),
     IF(AF34&gt;Normwerte!$J$10,2,IF(AF34&gt;Normwerte!$I$10,1,0)),
IF(AND(AF34&gt;0,D34="m",J34="U17"),
     IF(AF34&gt;Normwerte!$J$9,2,IF(AF34&gt;Normwerte!$I$9,1,0)),
IF(AND(AF34&gt;0,D34="m",J34="U18"),
     IF(AF34&gt;Normwerte!$J$8,2,IF(AF34&gt;Normwerte!$I$8,1,0)),
IF(AND(AF34&gt;0,D34="w",J34="U13"),
     IF(AF34&gt;Normwerte!$J$7,2,IF(AF34&gt;Normwerte!$I$7,1,0)),
IF(AND(AF34&gt;0,D34="w",J34="U14"),
     IF(AF34&gt;Normwerte!$J$6,2,IF(AF34&gt;Normwerte!$I$6,1,0)),
IF(AND(AF34&gt;0,D34="w",J34="U15"),
     IF(AF34&gt;Normwerte!$J$5,2,IF(AF34&gt;Normwerte!$I$5,1,0)),
IF(AND(AF34&gt;0,D34="w",J34="U16"),
     IF(AF34&gt;Normwerte!$J$4,2,IF(AF34&gt;Normwerte!$I$4,1,0)),
IF(AND(AF34&gt;0,D34="w",J34="U17"),
     IF(AF34&gt;Normwerte!$J$3,2,IF(AF34&gt;Normwerte!$I$3,1,0)),
IF(AND(AF34&gt;0,D34="w",J34="U18"),
     IF(AF34&gt;Normwerte!$J$2,2,IF(AF34&gt;Normwerte!$I$2,1,0)),"")
))))))))))))</f>
        <v/>
      </c>
      <c r="M34" s="64" t="str">
        <f>IF(AND(Table25[[#This Row],[Position '[L/AA/MB/S/D']]]="L",L34&lt;2),1,Table25[[#This Row],[Landeskader
Punkte
Anthro Berechnung]])</f>
        <v/>
      </c>
      <c r="N34" s="65" t="str">
        <f>IFERROR(IF((Table25[[#This Row],[Z-Score CMJ]]+Table25[[#This Row],[Z Score Spike]])&gt;0, (Table25[[#This Row],[Z-Score CMJ]]+Table25[[#This Row],[Z Score Spike]])/2, ""), "")</f>
        <v/>
      </c>
      <c r="O34" s="63" t="str">
        <f>IF(AND(COUNTIF(N34,"&gt;0")&gt;0,D34="m",J34="U13"),
    IF(N34&gt;Normwerte!$C$13,1,0),
IF(AND(COUNTIF(N34,"&gt;0")&gt;0,D34="m",J34="U14"),
     IF(N34&gt;Normwerte!$C$12,1,0),
IF(AND(COUNTIF(N34,"&gt;0")&gt;0,D34="m",J34="U15"),
     IF(N34&gt;Normwerte!$C$11,1,0),
IF(AND(COUNTIF(N34,"&gt;0")&gt;0,D34="m",J34="U16"),
     IF(N34&gt;Normwerte!$C$10,1,0),
IF(AND(COUNTIF(N34,"&gt;0")&gt;0,D34="m",J34="U17"),
     IF(N34&gt;Normwerte!$C$9,1,0),
IF(AND(COUNTIF(N34,"&gt;0")&gt;0,D34="m",J34="U18"),
     IF(N34&gt;Normwerte!$C$8,1,0),
IF(AND(COUNTIF(N34,"&gt;0")&gt;0,D34="w",J34="U13"),
     IF(N34&gt;Normwerte!$C$7,1,0),
IF(AND(COUNTIF(N34,"&gt;0")&gt;0,D34="w",J34="U14"),
     IF(N34&gt;Normwerte!$C$6,1,0),
IF(AND(COUNTIF(N34,"&gt;0")&gt;0,D34="w",J34="U15"),
     IF(N34&gt;Normwerte!$C$5,1,0),
IF(AND(COUNTIF(N34,"&gt;0")&gt;0,D34="w",J34="U16"),
     IF(N34&gt;Normwerte!$C$4,1,0),
IF(AND(COUNTIF(N34,"&gt;0")&gt;0,D34="w",J34="U17"),
     IF(N34&gt;Normwerte!$C$3,1,0),
IF(AND(COUNTIF(N34,"&gt;0")&gt;0,D34="w",J34="U18"),
     IF(N34&gt;Normwerte!$C$2,1,0),"")
)))))))))))</f>
        <v/>
      </c>
      <c r="P3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4" s="63" t="str">
        <f>IF(AND(COUNTIF(P34,"&gt;0")&gt;0,D34="m",J34="U13"),
    IF(P34&gt;Normwerte!$F$13,1,0),
IF(AND(COUNTIF(P34,"&gt;0")&gt;0,D34="m",J34="U14"),
     IF(P34&gt;Normwerte!$F$12,1,0),
IF(AND(COUNTIF(P34,"&gt;0")&gt;0,D34="m",J34="U15"),
     IF(P34&gt;Normwerte!$F$11,1,0),
IF(AND(COUNTIF(P34,"&gt;0")&gt;0,D34="m",J34="U16"),
     IF(P34&gt;Normwerte!$F$10,1,0),
IF(AND(COUNTIF(P34,"&gt;0")&gt;0,D34="m",J34="U17"),
     IF(P34&gt;Normwerte!$F$9,1,0),
IF(AND(COUNTIF(P34,"&gt;0")&gt;0,D34="m",J34="U18"),
     IF(P34&gt;Normwerte!$F$8,1,0),
IF(AND(COUNTIF(P34,"&gt;0")&gt;0,D34="w",J34="U13"),
     IF(P34&gt;Normwerte!$F$7,1,0),
IF(AND(COUNTIF(P34,"&gt;0")&gt;0,D34="w",J34="U14"),
     IF(P34&gt;Normwerte!$F$6,1,0),
IF(AND(COUNTIF(P34,"&gt;0")&gt;0,D34="w",J34="U15"),
     IF(P34&gt;Normwerte!$F$5,1,0),
IF(AND(COUNTIF(P34,"&gt;0")&gt;0,D34="w",J34="U16"),
     IF(P34&gt;Normwerte!$F$4,1,0),
IF(AND(COUNTIF(P34,"&gt;0")&gt;0,D34="w",J34="U17"),
     IF(P34&gt;Normwerte!$F$3,1,0),
IF(AND(COUNTIF(P34,"&gt;0")&gt;0,D34="w",J34="U18"),
     IF(P34&gt;Normwerte!$F$2,1,0),"")
)))))))))))</f>
        <v/>
      </c>
      <c r="R34" s="66" t="str">
        <f>Table25[[#This Row],[Punkte
T-Test]]</f>
        <v/>
      </c>
      <c r="S34" s="73" t="str">
        <f>IF(SUMIF(Table25[[#This Row],[Landeskader
Punkte
Anthro]:[Landeskader
Punkte
T-Test]],"&gt;0")=0,
    "",
    SUM(M34,O34,Q34,R34))</f>
        <v/>
      </c>
      <c r="T34" s="101"/>
      <c r="U34" s="101"/>
      <c r="V34" s="26"/>
      <c r="W34" s="26"/>
      <c r="X34" s="26"/>
      <c r="Y34" s="24"/>
      <c r="Z34" s="24"/>
      <c r="AA34" s="24"/>
      <c r="AB34" s="26"/>
      <c r="AC34" s="26"/>
      <c r="AD3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4" s="55" t="str">
        <f t="shared" si="7"/>
        <v/>
      </c>
      <c r="AF34" s="75" t="str">
        <f t="shared" si="10"/>
        <v/>
      </c>
      <c r="AG34" s="74"/>
      <c r="AH34" s="52"/>
      <c r="AI34" s="24"/>
      <c r="AJ34" s="36" t="str">
        <f>IF(COUNTIF(Table25[[#This Row],[Jump &amp; Reach 
(CMJ) V1]:[Jump &amp; Reach 
(CMJ) V3]],"&gt;0")&gt;0,
     MAX(Table25[[#This Row],[Jump &amp; Reach 
(CMJ) V1]:[Jump &amp; Reach 
(CMJ) V3]]),
     "")</f>
        <v/>
      </c>
      <c r="AK34" s="37" t="str">
        <f>IF(COUNTIF(Table25[[#This Row],[Jump &amp; Reach 
(CMJ) max.]],"&gt;0")&gt;0,
     Table25[[#This Row],[Jump &amp; Reach 
(CMJ) max.]]-Table25[[#This Row],[Reichhöhe
einarmig '[cm']]],
     "")</f>
        <v/>
      </c>
      <c r="AL34" s="57" t="str">
        <f t="shared" si="11"/>
        <v/>
      </c>
      <c r="AM34" s="38" t="str">
        <f>IF(AND(COUNTIF(AL34,"&gt;0")&gt;0,D34="m",J34="U13"),
    IF(AL34&gt;Normwerte!$C$13,1,0),
IF(AND(COUNTIF(AL34,"&gt;0")&gt;0,D34="m",J34="U14"),
     IF(AL34&gt;Normwerte!$C$12,1,0),
IF(AND(COUNTIF(AL34,"&gt;0")&gt;0,D34="m",J34="U15"),
     IF(AL34&gt;Normwerte!$C$11,1,0),
IF(AND(COUNTIF(AL34,"&gt;0")&gt;0,D34="m",J34="U16"),
     IF(AL34&gt;Normwerte!$C$10,1,0),
IF(AND(COUNTIF(AL34,"&gt;0")&gt;0,D34="m",J34="U17"),
     IF(AL34&gt;Normwerte!$C$9,1,0),
IF(AND(COUNTIF(AL34,"&gt;0")&gt;0,D34="m",J34="U18"),
     IF(AL34&gt;Normwerte!$C$8,1,0),
IF(AND(COUNTIF(AL34,"&gt;0")&gt;0,D34="w",J34="U13"),
     IF(AL34&gt;Normwerte!$C$7,1,0),
IF(AND(COUNTIF(AL34,"&gt;0")&gt;0,D34="w",J34="U14"),
     IF(AL34&gt;Normwerte!$C$6,1,0),
IF(AND(COUNTIF(AL34,"&gt;0")&gt;0,D34="w",J34="U15"),
     IF(AL34&gt;Normwerte!$C$5,1,0),
IF(AND(COUNTIF(AL34,"&gt;0")&gt;0,D34="w",J34="U16"),
     IF(AL34&gt;Normwerte!$C$4,1,0),
IF(AND(COUNTIF(AL34,"&gt;0")&gt;0,D34="w",J34="U17"),
     IF(AL34&gt;Normwerte!$C$3,1,0),
IF(AND(COUNTIF(AL34,"&gt;0")&gt;0,D34="w",J34="U18"),
     IF(AL34&gt;Normwerte!$C$2,1,0),"")
)))))))))))</f>
        <v/>
      </c>
      <c r="AN34" s="6"/>
      <c r="AO34" s="6"/>
      <c r="AP34" s="6"/>
      <c r="AQ3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4" s="38" t="str">
        <f>IF(COUNTIF(Table25[[#This Row],[Jump &amp; Reach 
(Spike) max.]],"&gt;0")&gt;0,
     Table25[[#This Row],[Jump &amp; Reach 
(Spike) max.]]-Table25[[#This Row],[Reichhöhe
einarmig '[cm']]],
     "")</f>
        <v/>
      </c>
      <c r="AS34" s="57" t="str">
        <f t="shared" si="12"/>
        <v/>
      </c>
      <c r="AT34" s="38" t="str">
        <f>IF(AND(COUNTIF(AS34,"&gt;0")&gt;0,D34="m",J34="U13"),
    IF(AS34&gt;Normwerte!$D$13,1,0),
IF(AND(COUNTIF(AS34,"&gt;0")&gt;0,D34="m",J34="U14"),
     IF(AS34&gt;Normwerte!$D$12,1,0),
IF(AND(COUNTIF(AS34,"&gt;0")&gt;0,D34="m",J34="U15"),
     IF(AS34&gt;Normwerte!$D$11,1,0),
IF(AND(COUNTIF(AS34,"&gt;0")&gt;0,D34="m",J34="U16"),
     IF(AS34&gt;Normwerte!$D$10,1,0),
IF(AND(COUNTIF(AS34,"&gt;0")&gt;0,D34="m",J34="U17"),
     IF(AS34&gt;Normwerte!$D$9,1,0),
IF(AND(COUNTIF(AS34,"&gt;0")&gt;0,D34="m",J34="U18"),
     IF(AS34&gt;Normwerte!$D$8,1,0),
IF(AND(COUNTIF(AS34,"&gt;0")&gt;0,D34="w",J34="U13"),
     IF(AS34&gt;Normwerte!$D$7,1,0),
IF(AND(COUNTIF(AS34,"&gt;0")&gt;0,D34="w",J34="U14"),
     IF(AS34&gt;Normwerte!$D$6,1,0),
IF(AND(COUNTIF(AS34,"&gt;0")&gt;0,D34="w",J34="U15"),
     IF(AS34&gt;Normwerte!$D$5,1,0),
IF(AND(COUNTIF(AS34,"&gt;0")&gt;0,D34="w",J34="U16"),
     IF(AS34&gt;Normwerte!$D$4,1,0),
IF(AND(COUNTIF(AS34,"&gt;0")&gt;0,D34="w",J34="U17"),
     IF(AS34&gt;Normwerte!$D$3,1,0),
IF(AND(COUNTIF(AS34,"&gt;0")&gt;0,D34="w",J34="U18"),
     IF(AS34&gt;Normwerte!$D$2,1,0),"")
)))))))))))</f>
        <v/>
      </c>
      <c r="AU34" s="6"/>
      <c r="AV34" s="6"/>
      <c r="AW34" s="6"/>
      <c r="AX3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4" s="57" t="str">
        <f t="shared" si="13"/>
        <v/>
      </c>
      <c r="AZ34" s="38" t="str">
        <f>IF(AND(COUNTIF(AY34,"&gt;0")&gt;0,D34="m",J34="U13"),
    IF(AY34&gt;Normwerte!$E$13,1,0),
IF(AND(COUNTIF(AY34,"&gt;0")&gt;0,D34="m",J34="U14"),
     IF(AY34&gt;Normwerte!$E$12,1,0),
IF(AND(COUNTIF(AY34,"&gt;0")&gt;0,D34="m",J34="U15"),
     IF(AY34&gt;Normwerte!$E$11,1,0),
IF(AND(COUNTIF(AY34,"&gt;0")&gt;0,D34="m",J34="U16"),
     IF(AY34&gt;Normwerte!$E$10,1,0),
IF(AND(COUNTIF(AY34,"&gt;0")&gt;0,D34="m",J34="U17"),
     IF(AY34&gt;Normwerte!$E$9,1,0),
IF(AND(COUNTIF(AY34,"&gt;0")&gt;0,D34="m",J34="U18"),
     IF(AY34&gt;Normwerte!$E$8,1,0),
IF(AND(COUNTIF(AY34,"&gt;0")&gt;0,D34="w",J34="U13"),
     IF(AY34&gt;Normwerte!$E$7,1,0),
IF(AND(COUNTIF(AY34,"&gt;0")&gt;0,D34="w",J34="U14"),
     IF(AY34&gt;Normwerte!$E$6,1,0),
IF(AND(COUNTIF(AY34,"&gt;0")&gt;0,D34="w",J34="U15"),
     IF(AY34&gt;Normwerte!$E$5,1,0),
IF(AND(COUNTIF(AY34,"&gt;0")&gt;0,D34="w",J34="U16"),
     IF(AY34&gt;Normwerte!$E$4,1,0),
IF(AND(COUNTIF(AY34,"&gt;0")&gt;0,D34="w",J34="U17"),
     IF(AY34&gt;Normwerte!$E$3,1,0),
IF(AND(COUNTIF(AY34,"&gt;0")&gt;0,D34="w",J34="U18"),
     IF(AY34&gt;Normwerte!$E$2,1,0),"")
)))))))))))</f>
        <v/>
      </c>
      <c r="BA34" s="6"/>
      <c r="BB34" s="6"/>
      <c r="BC34" s="6"/>
      <c r="BD3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4" s="56" t="str">
        <f t="shared" si="8"/>
        <v/>
      </c>
      <c r="BF34" s="38" t="str">
        <f>IF(AND(COUNTIF(BE34,"&gt;0")&gt;0,D34="m",J34="U13"),
    IF(BE34&gt;Normwerte!$F$13,1,0),
IF(AND(COUNTIF(BE34,"&gt;0")&gt;0,D34="m",J34="U14"),
     IF(BE34&gt;Normwerte!$F$12,1,0),
IF(AND(COUNTIF(BE34,"&gt;0")&gt;0,D34="m",J34="U15"),
     IF(BE34&gt;Normwerte!$F$11,1,0),
IF(AND(COUNTIF(BE34,"&gt;0")&gt;0,D34="m",J34="U16"),
     IF(BE34&gt;Normwerte!$F$10,1,0),
IF(AND(COUNTIF(BE34,"&gt;0")&gt;0,D34="m",J34="U17"),
     IF(BE34&gt;Normwerte!$F$9,1,0),
IF(AND(COUNTIF(BE34,"&gt;0")&gt;0,D34="m",J34="U18"),
     IF(BE34&gt;Normwerte!$F$8,1,0),
IF(AND(COUNTIF(BE34,"&gt;0")&gt;0,D34="w",J34="U13"),
     IF(BE34&gt;Normwerte!$F$7,1,0),
IF(AND(COUNTIF(BE34,"&gt;0")&gt;0,D34="w",J34="U14"),
     IF(BE34&gt;Normwerte!$F$6,1,0),
IF(AND(COUNTIF(BE34,"&gt;0")&gt;0,D34="w",J34="U15"),
     IF(BE34&gt;Normwerte!$F$5,1,0),
IF(AND(COUNTIF(BE34,"&gt;0")&gt;0,D34="w",J34="U16"),
     IF(BE34&gt;Normwerte!$F$4,1,0),
IF(AND(COUNTIF(BE34,"&gt;0")&gt;0,D34="w",J34="U17"),
     IF(BE34&gt;Normwerte!$F$3,1,0),
IF(AND(COUNTIF(BE34,"&gt;0")&gt;0,D34="w",J34="U18"),
     IF(BE34&gt;Normwerte!$F$2,1,0),"")
)))))))))))</f>
        <v/>
      </c>
      <c r="BG34" s="6"/>
      <c r="BH34" s="6"/>
      <c r="BI34" s="6"/>
      <c r="BJ34" s="40" t="str">
        <f>IF(COUNTIF(Table25[[#This Row],[Schlagballwurf V1
'[km/h']]:[Schlagballwurf V3
'[km/h']]],"&gt;0")&gt;0,
     MAX(Table25[[#This Row],[Schlagballwurf V1
'[km/h']]:[Schlagballwurf V3
'[km/h']]]),
     "")</f>
        <v/>
      </c>
      <c r="BK34" s="57" t="str">
        <f t="shared" si="14"/>
        <v/>
      </c>
      <c r="BL34" s="38" t="str">
        <f>IF(AND(COUNTIF(BK34,"&gt;0")&gt;0,D34="m",J34="U13"),
     IF(BK34&gt;Normwerte!$G$13,1,0),
IF(AND(COUNTIF(BK34,"&gt;0")&gt;0,D34="m",J34="U14"),
     IF(BK34&gt;Normwerte!$G$12,1,0),
IF(AND(COUNTIF(BK34,"&gt;0")&gt;0,D34="m",J34="U15"),
     IF(BK34&gt;Normwerte!$G$11,1,0),
IF(AND(COUNTIF(BK34,"&gt;0")&gt;0,D34="m",J34="U16"),
     IF(BK34&gt;Normwerte!$G$10,1,0),
IF(AND(COUNTIF(BK34,"&gt;0")&gt;0,D34="m",J34="U17"),
     IF(BK34&gt;Normwerte!$G$9,1,0),
IF(AND(COUNTIF(BK34,"&gt;0")&gt;0,D34="m",J34="U18"),
     IF(BK34&gt;Normwerte!$G$8,1,0),
IF(AND(COUNTIF(BK34,"&gt;0")&gt;0,D34="w",J34="U13"),
     IF(BK34&gt;Normwerte!$G$7,1,0),
IF(AND(COUNTIF(BK34,"&gt;0")&gt;0,D34="w",J34="U14"),
     IF(BK34&gt;Normwerte!$G$6,1,0),
IF(AND(COUNTIF(BK34,"&gt;0")&gt;0,D34="w",J34="U15"),
     IF(BK34&gt;Normwerte!$G$5,1,0),
IF(AND(COUNTIF(BK34,"&gt;0")&gt;0,D34="w",J34="U16"),
     IF(BK34&gt;Normwerte!$G$4,1,0),
IF(AND(COUNTIF(BK34,"&gt;0")&gt;0,D34="w",J34="U17"),
     IF(BK34&gt;Normwerte!$G$3,1,0),
IF(AND(COUNTIF(BK34,"&gt;0")&gt;0,D34="w",J34="U18"),
     IF(BK34&gt;Normwerte!$G$2,1,0),"")
)))))))))))</f>
        <v/>
      </c>
      <c r="BM34" s="6"/>
      <c r="BN34" s="6"/>
      <c r="BO34" s="6"/>
      <c r="BP34" s="6"/>
      <c r="BQ34" s="40" t="str">
        <f>IF(COUNTIF(Table25[[#This Row],[T-Test links
V1
'[s']]:[T-Test links
V2
'[s']]],"&gt;0")&gt;0,
     MIN(Table25[[#This Row],[T-Test links
V1
'[s']]:[T-Test links
V2
'[s']]]),
     "")</f>
        <v/>
      </c>
      <c r="BR34" s="40" t="str">
        <f>IF(COUNTIF(Table25[[#This Row],[T-Test rechts 
V1
'[s']]:[T-Test rechts
V2
'[s']]],"&gt;0")&gt;0,
     MIN(Table25[[#This Row],[T-Test rechts 
V1
'[s']]:[T-Test rechts
V2
'[s']]]),
     "")</f>
        <v/>
      </c>
      <c r="BS3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4" s="57" t="str">
        <f t="shared" ref="BT34:BT65" si="15">IF(ISNUMBER(BS34),
IF(D34="m",100+(10*((5.54-BS34)/0.333)),
IF(D34="w",100+(10*((5.85-BS34)/0.307)),"")),"")</f>
        <v/>
      </c>
      <c r="BU34" s="38" t="str">
        <f>IF(AND(COUNTIF(BT34,"&gt;0")&gt;0,D34="m",J34="U13"),
     IF(BT34&gt;Normwerte!$H$13,1,0),
IF(AND(COUNTIF(BT34,"&gt;0")&gt;0,D34="m",J34="U14"),
     IF(BT34&gt;Normwerte!$H$12,1,0),
IF(AND(COUNTIF(BT34,"&gt;0")&gt;0,D34="m",J34="U15"),
     IF(BT34&gt;Normwerte!$H$11,1,0),
IF(AND(COUNTIF(BT34,"&gt;0")&gt;0,D34="m",J34="U16"),
     IF(BT34&gt;Normwerte!$H$10,1,0),
IF(AND(COUNTIF(BT34,"&gt;0")&gt;0,D34="m",J34="U17"),
     IF(BT34&gt;Normwerte!$H$9,1,0),
IF(AND(COUNTIF(BT34,"&gt;0")&gt;0,D34="m",J34="U18"),
     IF(BT34&gt;Normwerte!$H$8,1,0),
IF(AND(COUNTIF(BT34,"&gt;0")&gt;0,D34="w",J34="U13"),
     IF(BT34&gt;Normwerte!$H$7,1,0),
IF(AND(COUNTIF(BT34,"&gt;0")&gt;0,D34="w",J34="U14"),
     IF(BT34&gt;Normwerte!$H$6,1,0),
IF(AND(COUNTIF(BT34,"&gt;0")&gt;0,D34="w",J34="U15"),
     IF(BT34&gt;Normwerte!$H$5,1,0),
IF(AND(COUNTIF(BT34,"&gt;0")&gt;0,D34="w",J34="U16"),
     IF(BT34&gt;Normwerte!$H$4,1,0),
IF(AND(COUNTIF(BT34,"&gt;0")&gt;0,D34="w",J34="U17"),
     IF(BT34&gt;Normwerte!$H$3,1,0),
IF(AND(COUNTIF(BT34,"&gt;0")&gt;0,D34="w",J34="U18"),
     IF(BT34&gt;Normwerte!$H$2,1,0),"")
)))))))))))</f>
        <v/>
      </c>
    </row>
    <row r="35" spans="2:73" x14ac:dyDescent="0.45">
      <c r="B35" s="103"/>
      <c r="C35" s="103"/>
      <c r="D35" s="43"/>
      <c r="E35" s="93"/>
      <c r="F35" s="53"/>
      <c r="G35" s="5"/>
      <c r="H35" s="95"/>
      <c r="I35" s="12" t="str">
        <f>IF(ISBLANK(Table25[[#This Row],[Geb.Datum
'[TT.MM.JJJJ']]]),"",
     YEAR(Table25[[#This Row],[Geb.Datum
'[TT.MM.JJJJ']]]))</f>
        <v/>
      </c>
      <c r="J35" s="30" t="str">
        <f>_xlfn.XLOOKUP(Table25[[#This Row],[Geburtsjahr]],Altersklasse!$B$2:$B$7,Altersklasse!$A$2:$A$7,"",0)</f>
        <v/>
      </c>
      <c r="K35" s="42" t="str">
        <f t="shared" si="9"/>
        <v/>
      </c>
      <c r="L35" s="50" t="str">
        <f>IF(OR(ISBLANK(AF35),NOT(ISNUMBER(AF35))),"",IF(AND(AF35&gt;0,D35="m",J35="U13"),
    IF(AF35&gt;Normwerte!$J$13,2,IF(AF35&gt;Normwerte!$I$13,1,0)),
IF(AND(AF35&gt;0,D35="m",J35="U14"),
     IF(AF35&gt;Normwerte!$J$12,2,IF(AF35&gt;Normwerte!$I$12,1,0)),
IF(AND(AF35&gt;0,D35="m",J35="U15"),
     IF(AF35&gt;Normwerte!$J$11,2,IF(AF35&gt;Normwerte!$I$11,1,0)),
IF(AND(AF35&gt;0,D35="m",J35="U16"),
     IF(AF35&gt;Normwerte!$J$10,2,IF(AF35&gt;Normwerte!$I$10,1,0)),
IF(AND(AF35&gt;0,D35="m",J35="U17"),
     IF(AF35&gt;Normwerte!$J$9,2,IF(AF35&gt;Normwerte!$I$9,1,0)),
IF(AND(AF35&gt;0,D35="m",J35="U18"),
     IF(AF35&gt;Normwerte!$J$8,2,IF(AF35&gt;Normwerte!$I$8,1,0)),
IF(AND(AF35&gt;0,D35="w",J35="U13"),
     IF(AF35&gt;Normwerte!$J$7,2,IF(AF35&gt;Normwerte!$I$7,1,0)),
IF(AND(AF35&gt;0,D35="w",J35="U14"),
     IF(AF35&gt;Normwerte!$J$6,2,IF(AF35&gt;Normwerte!$I$6,1,0)),
IF(AND(AF35&gt;0,D35="w",J35="U15"),
     IF(AF35&gt;Normwerte!$J$5,2,IF(AF35&gt;Normwerte!$I$5,1,0)),
IF(AND(AF35&gt;0,D35="w",J35="U16"),
     IF(AF35&gt;Normwerte!$J$4,2,IF(AF35&gt;Normwerte!$I$4,1,0)),
IF(AND(AF35&gt;0,D35="w",J35="U17"),
     IF(AF35&gt;Normwerte!$J$3,2,IF(AF35&gt;Normwerte!$I$3,1,0)),
IF(AND(AF35&gt;0,D35="w",J35="U18"),
     IF(AF35&gt;Normwerte!$J$2,2,IF(AF35&gt;Normwerte!$I$2,1,0)),"")
))))))))))))</f>
        <v/>
      </c>
      <c r="M35" s="64" t="str">
        <f>IF(AND(Table25[[#This Row],[Position '[L/AA/MB/S/D']]]="L",L35&lt;2),1,Table25[[#This Row],[Landeskader
Punkte
Anthro Berechnung]])</f>
        <v/>
      </c>
      <c r="N35" s="65" t="str">
        <f>IFERROR(IF((Table25[[#This Row],[Z-Score CMJ]]+Table25[[#This Row],[Z Score Spike]])&gt;0, (Table25[[#This Row],[Z-Score CMJ]]+Table25[[#This Row],[Z Score Spike]])/2, ""), "")</f>
        <v/>
      </c>
      <c r="O35" s="63" t="str">
        <f>IF(AND(COUNTIF(N35,"&gt;0")&gt;0,D35="m",J35="U13"),
    IF(N35&gt;Normwerte!$C$13,1,0),
IF(AND(COUNTIF(N35,"&gt;0")&gt;0,D35="m",J35="U14"),
     IF(N35&gt;Normwerte!$C$12,1,0),
IF(AND(COUNTIF(N35,"&gt;0")&gt;0,D35="m",J35="U15"),
     IF(N35&gt;Normwerte!$C$11,1,0),
IF(AND(COUNTIF(N35,"&gt;0")&gt;0,D35="m",J35="U16"),
     IF(N35&gt;Normwerte!$C$10,1,0),
IF(AND(COUNTIF(N35,"&gt;0")&gt;0,D35="m",J35="U17"),
     IF(N35&gt;Normwerte!$C$9,1,0),
IF(AND(COUNTIF(N35,"&gt;0")&gt;0,D35="m",J35="U18"),
     IF(N35&gt;Normwerte!$C$8,1,0),
IF(AND(COUNTIF(N35,"&gt;0")&gt;0,D35="w",J35="U13"),
     IF(N35&gt;Normwerte!$C$7,1,0),
IF(AND(COUNTIF(N35,"&gt;0")&gt;0,D35="w",J35="U14"),
     IF(N35&gt;Normwerte!$C$6,1,0),
IF(AND(COUNTIF(N35,"&gt;0")&gt;0,D35="w",J35="U15"),
     IF(N35&gt;Normwerte!$C$5,1,0),
IF(AND(COUNTIF(N35,"&gt;0")&gt;0,D35="w",J35="U16"),
     IF(N35&gt;Normwerte!$C$4,1,0),
IF(AND(COUNTIF(N35,"&gt;0")&gt;0,D35="w",J35="U17"),
     IF(N35&gt;Normwerte!$C$3,1,0),
IF(AND(COUNTIF(N35,"&gt;0")&gt;0,D35="w",J35="U18"),
     IF(N35&gt;Normwerte!$C$2,1,0),"")
)))))))))))</f>
        <v/>
      </c>
      <c r="P3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5" s="63" t="str">
        <f>IF(AND(COUNTIF(P35,"&gt;0")&gt;0,D35="m",J35="U13"),
    IF(P35&gt;Normwerte!$F$13,1,0),
IF(AND(COUNTIF(P35,"&gt;0")&gt;0,D35="m",J35="U14"),
     IF(P35&gt;Normwerte!$F$12,1,0),
IF(AND(COUNTIF(P35,"&gt;0")&gt;0,D35="m",J35="U15"),
     IF(P35&gt;Normwerte!$F$11,1,0),
IF(AND(COUNTIF(P35,"&gt;0")&gt;0,D35="m",J35="U16"),
     IF(P35&gt;Normwerte!$F$10,1,0),
IF(AND(COUNTIF(P35,"&gt;0")&gt;0,D35="m",J35="U17"),
     IF(P35&gt;Normwerte!$F$9,1,0),
IF(AND(COUNTIF(P35,"&gt;0")&gt;0,D35="m",J35="U18"),
     IF(P35&gt;Normwerte!$F$8,1,0),
IF(AND(COUNTIF(P35,"&gt;0")&gt;0,D35="w",J35="U13"),
     IF(P35&gt;Normwerte!$F$7,1,0),
IF(AND(COUNTIF(P35,"&gt;0")&gt;0,D35="w",J35="U14"),
     IF(P35&gt;Normwerte!$F$6,1,0),
IF(AND(COUNTIF(P35,"&gt;0")&gt;0,D35="w",J35="U15"),
     IF(P35&gt;Normwerte!$F$5,1,0),
IF(AND(COUNTIF(P35,"&gt;0")&gt;0,D35="w",J35="U16"),
     IF(P35&gt;Normwerte!$F$4,1,0),
IF(AND(COUNTIF(P35,"&gt;0")&gt;0,D35="w",J35="U17"),
     IF(P35&gt;Normwerte!$F$3,1,0),
IF(AND(COUNTIF(P35,"&gt;0")&gt;0,D35="w",J35="U18"),
     IF(P35&gt;Normwerte!$F$2,1,0),"")
)))))))))))</f>
        <v/>
      </c>
      <c r="R35" s="66" t="str">
        <f>Table25[[#This Row],[Punkte
T-Test]]</f>
        <v/>
      </c>
      <c r="S35" s="73" t="str">
        <f>IF(SUMIF(Table25[[#This Row],[Landeskader
Punkte
Anthro]:[Landeskader
Punkte
T-Test]],"&gt;0")=0,
    "",
    SUM(M35,O35,Q35,R35))</f>
        <v/>
      </c>
      <c r="T35" s="101"/>
      <c r="U35" s="101"/>
      <c r="V35" s="26"/>
      <c r="W35" s="26"/>
      <c r="X35" s="26"/>
      <c r="Y35" s="24"/>
      <c r="Z35" s="24"/>
      <c r="AA35" s="24"/>
      <c r="AB35" s="26"/>
      <c r="AC35" s="26"/>
      <c r="AD3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5" s="55" t="str">
        <f t="shared" si="7"/>
        <v/>
      </c>
      <c r="AF35" s="75" t="str">
        <f t="shared" si="10"/>
        <v/>
      </c>
      <c r="AG35" s="74"/>
      <c r="AH35" s="52"/>
      <c r="AI35" s="24"/>
      <c r="AJ35" s="36" t="str">
        <f>IF(COUNTIF(Table25[[#This Row],[Jump &amp; Reach 
(CMJ) V1]:[Jump &amp; Reach 
(CMJ) V3]],"&gt;0")&gt;0,
     MAX(Table25[[#This Row],[Jump &amp; Reach 
(CMJ) V1]:[Jump &amp; Reach 
(CMJ) V3]]),
     "")</f>
        <v/>
      </c>
      <c r="AK35" s="37" t="str">
        <f>IF(COUNTIF(Table25[[#This Row],[Jump &amp; Reach 
(CMJ) max.]],"&gt;0")&gt;0,
     Table25[[#This Row],[Jump &amp; Reach 
(CMJ) max.]]-Table25[[#This Row],[Reichhöhe
einarmig '[cm']]],
     "")</f>
        <v/>
      </c>
      <c r="AL35" s="57" t="str">
        <f t="shared" si="11"/>
        <v/>
      </c>
      <c r="AM35" s="38" t="str">
        <f>IF(AND(COUNTIF(AL35,"&gt;0")&gt;0,D35="m",J35="U13"),
    IF(AL35&gt;Normwerte!$C$13,1,0),
IF(AND(COUNTIF(AL35,"&gt;0")&gt;0,D35="m",J35="U14"),
     IF(AL35&gt;Normwerte!$C$12,1,0),
IF(AND(COUNTIF(AL35,"&gt;0")&gt;0,D35="m",J35="U15"),
     IF(AL35&gt;Normwerte!$C$11,1,0),
IF(AND(COUNTIF(AL35,"&gt;0")&gt;0,D35="m",J35="U16"),
     IF(AL35&gt;Normwerte!$C$10,1,0),
IF(AND(COUNTIF(AL35,"&gt;0")&gt;0,D35="m",J35="U17"),
     IF(AL35&gt;Normwerte!$C$9,1,0),
IF(AND(COUNTIF(AL35,"&gt;0")&gt;0,D35="m",J35="U18"),
     IF(AL35&gt;Normwerte!$C$8,1,0),
IF(AND(COUNTIF(AL35,"&gt;0")&gt;0,D35="w",J35="U13"),
     IF(AL35&gt;Normwerte!$C$7,1,0),
IF(AND(COUNTIF(AL35,"&gt;0")&gt;0,D35="w",J35="U14"),
     IF(AL35&gt;Normwerte!$C$6,1,0),
IF(AND(COUNTIF(AL35,"&gt;0")&gt;0,D35="w",J35="U15"),
     IF(AL35&gt;Normwerte!$C$5,1,0),
IF(AND(COUNTIF(AL35,"&gt;0")&gt;0,D35="w",J35="U16"),
     IF(AL35&gt;Normwerte!$C$4,1,0),
IF(AND(COUNTIF(AL35,"&gt;0")&gt;0,D35="w",J35="U17"),
     IF(AL35&gt;Normwerte!$C$3,1,0),
IF(AND(COUNTIF(AL35,"&gt;0")&gt;0,D35="w",J35="U18"),
     IF(AL35&gt;Normwerte!$C$2,1,0),"")
)))))))))))</f>
        <v/>
      </c>
      <c r="AN35" s="6"/>
      <c r="AO35" s="6"/>
      <c r="AP35" s="6"/>
      <c r="AQ3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5" s="38" t="str">
        <f>IF(COUNTIF(Table25[[#This Row],[Jump &amp; Reach 
(Spike) max.]],"&gt;0")&gt;0,
     Table25[[#This Row],[Jump &amp; Reach 
(Spike) max.]]-Table25[[#This Row],[Reichhöhe
einarmig '[cm']]],
     "")</f>
        <v/>
      </c>
      <c r="AS35" s="57" t="str">
        <f t="shared" si="12"/>
        <v/>
      </c>
      <c r="AT35" s="38" t="str">
        <f>IF(AND(COUNTIF(AS35,"&gt;0")&gt;0,D35="m",J35="U13"),
    IF(AS35&gt;Normwerte!$D$13,1,0),
IF(AND(COUNTIF(AS35,"&gt;0")&gt;0,D35="m",J35="U14"),
     IF(AS35&gt;Normwerte!$D$12,1,0),
IF(AND(COUNTIF(AS35,"&gt;0")&gt;0,D35="m",J35="U15"),
     IF(AS35&gt;Normwerte!$D$11,1,0),
IF(AND(COUNTIF(AS35,"&gt;0")&gt;0,D35="m",J35="U16"),
     IF(AS35&gt;Normwerte!$D$10,1,0),
IF(AND(COUNTIF(AS35,"&gt;0")&gt;0,D35="m",J35="U17"),
     IF(AS35&gt;Normwerte!$D$9,1,0),
IF(AND(COUNTIF(AS35,"&gt;0")&gt;0,D35="m",J35="U18"),
     IF(AS35&gt;Normwerte!$D$8,1,0),
IF(AND(COUNTIF(AS35,"&gt;0")&gt;0,D35="w",J35="U13"),
     IF(AS35&gt;Normwerte!$D$7,1,0),
IF(AND(COUNTIF(AS35,"&gt;0")&gt;0,D35="w",J35="U14"),
     IF(AS35&gt;Normwerte!$D$6,1,0),
IF(AND(COUNTIF(AS35,"&gt;0")&gt;0,D35="w",J35="U15"),
     IF(AS35&gt;Normwerte!$D$5,1,0),
IF(AND(COUNTIF(AS35,"&gt;0")&gt;0,D35="w",J35="U16"),
     IF(AS35&gt;Normwerte!$D$4,1,0),
IF(AND(COUNTIF(AS35,"&gt;0")&gt;0,D35="w",J35="U17"),
     IF(AS35&gt;Normwerte!$D$3,1,0),
IF(AND(COUNTIF(AS35,"&gt;0")&gt;0,D35="w",J35="U18"),
     IF(AS35&gt;Normwerte!$D$2,1,0),"")
)))))))))))</f>
        <v/>
      </c>
      <c r="AU35" s="6"/>
      <c r="AV35" s="6"/>
      <c r="AW35" s="6"/>
      <c r="AX3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5" s="57" t="str">
        <f t="shared" si="13"/>
        <v/>
      </c>
      <c r="AZ35" s="38" t="str">
        <f>IF(AND(COUNTIF(AY35,"&gt;0")&gt;0,D35="m",J35="U13"),
    IF(AY35&gt;Normwerte!$E$13,1,0),
IF(AND(COUNTIF(AY35,"&gt;0")&gt;0,D35="m",J35="U14"),
     IF(AY35&gt;Normwerte!$E$12,1,0),
IF(AND(COUNTIF(AY35,"&gt;0")&gt;0,D35="m",J35="U15"),
     IF(AY35&gt;Normwerte!$E$11,1,0),
IF(AND(COUNTIF(AY35,"&gt;0")&gt;0,D35="m",J35="U16"),
     IF(AY35&gt;Normwerte!$E$10,1,0),
IF(AND(COUNTIF(AY35,"&gt;0")&gt;0,D35="m",J35="U17"),
     IF(AY35&gt;Normwerte!$E$9,1,0),
IF(AND(COUNTIF(AY35,"&gt;0")&gt;0,D35="m",J35="U18"),
     IF(AY35&gt;Normwerte!$E$8,1,0),
IF(AND(COUNTIF(AY35,"&gt;0")&gt;0,D35="w",J35="U13"),
     IF(AY35&gt;Normwerte!$E$7,1,0),
IF(AND(COUNTIF(AY35,"&gt;0")&gt;0,D35="w",J35="U14"),
     IF(AY35&gt;Normwerte!$E$6,1,0),
IF(AND(COUNTIF(AY35,"&gt;0")&gt;0,D35="w",J35="U15"),
     IF(AY35&gt;Normwerte!$E$5,1,0),
IF(AND(COUNTIF(AY35,"&gt;0")&gt;0,D35="w",J35="U16"),
     IF(AY35&gt;Normwerte!$E$4,1,0),
IF(AND(COUNTIF(AY35,"&gt;0")&gt;0,D35="w",J35="U17"),
     IF(AY35&gt;Normwerte!$E$3,1,0),
IF(AND(COUNTIF(AY35,"&gt;0")&gt;0,D35="w",J35="U18"),
     IF(AY35&gt;Normwerte!$E$2,1,0),"")
)))))))))))</f>
        <v/>
      </c>
      <c r="BA35" s="6"/>
      <c r="BB35" s="6"/>
      <c r="BC35" s="6"/>
      <c r="BD3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5" s="56" t="str">
        <f t="shared" si="8"/>
        <v/>
      </c>
      <c r="BF35" s="38" t="str">
        <f>IF(AND(COUNTIF(BE35,"&gt;0")&gt;0,D35="m",J35="U13"),
    IF(BE35&gt;Normwerte!$F$13,1,0),
IF(AND(COUNTIF(BE35,"&gt;0")&gt;0,D35="m",J35="U14"),
     IF(BE35&gt;Normwerte!$F$12,1,0),
IF(AND(COUNTIF(BE35,"&gt;0")&gt;0,D35="m",J35="U15"),
     IF(BE35&gt;Normwerte!$F$11,1,0),
IF(AND(COUNTIF(BE35,"&gt;0")&gt;0,D35="m",J35="U16"),
     IF(BE35&gt;Normwerte!$F$10,1,0),
IF(AND(COUNTIF(BE35,"&gt;0")&gt;0,D35="m",J35="U17"),
     IF(BE35&gt;Normwerte!$F$9,1,0),
IF(AND(COUNTIF(BE35,"&gt;0")&gt;0,D35="m",J35="U18"),
     IF(BE35&gt;Normwerte!$F$8,1,0),
IF(AND(COUNTIF(BE35,"&gt;0")&gt;0,D35="w",J35="U13"),
     IF(BE35&gt;Normwerte!$F$7,1,0),
IF(AND(COUNTIF(BE35,"&gt;0")&gt;0,D35="w",J35="U14"),
     IF(BE35&gt;Normwerte!$F$6,1,0),
IF(AND(COUNTIF(BE35,"&gt;0")&gt;0,D35="w",J35="U15"),
     IF(BE35&gt;Normwerte!$F$5,1,0),
IF(AND(COUNTIF(BE35,"&gt;0")&gt;0,D35="w",J35="U16"),
     IF(BE35&gt;Normwerte!$F$4,1,0),
IF(AND(COUNTIF(BE35,"&gt;0")&gt;0,D35="w",J35="U17"),
     IF(BE35&gt;Normwerte!$F$3,1,0),
IF(AND(COUNTIF(BE35,"&gt;0")&gt;0,D35="w",J35="U18"),
     IF(BE35&gt;Normwerte!$F$2,1,0),"")
)))))))))))</f>
        <v/>
      </c>
      <c r="BG35" s="6"/>
      <c r="BH35" s="6"/>
      <c r="BI35" s="6"/>
      <c r="BJ35" s="40" t="str">
        <f>IF(COUNTIF(Table25[[#This Row],[Schlagballwurf V1
'[km/h']]:[Schlagballwurf V3
'[km/h']]],"&gt;0")&gt;0,
     MAX(Table25[[#This Row],[Schlagballwurf V1
'[km/h']]:[Schlagballwurf V3
'[km/h']]]),
     "")</f>
        <v/>
      </c>
      <c r="BK35" s="57" t="str">
        <f t="shared" si="14"/>
        <v/>
      </c>
      <c r="BL35" s="38" t="str">
        <f>IF(AND(COUNTIF(BK35,"&gt;0")&gt;0,D35="m",J35="U13"),
     IF(BK35&gt;Normwerte!$G$13,1,0),
IF(AND(COUNTIF(BK35,"&gt;0")&gt;0,D35="m",J35="U14"),
     IF(BK35&gt;Normwerte!$G$12,1,0),
IF(AND(COUNTIF(BK35,"&gt;0")&gt;0,D35="m",J35="U15"),
     IF(BK35&gt;Normwerte!$G$11,1,0),
IF(AND(COUNTIF(BK35,"&gt;0")&gt;0,D35="m",J35="U16"),
     IF(BK35&gt;Normwerte!$G$10,1,0),
IF(AND(COUNTIF(BK35,"&gt;0")&gt;0,D35="m",J35="U17"),
     IF(BK35&gt;Normwerte!$G$9,1,0),
IF(AND(COUNTIF(BK35,"&gt;0")&gt;0,D35="m",J35="U18"),
     IF(BK35&gt;Normwerte!$G$8,1,0),
IF(AND(COUNTIF(BK35,"&gt;0")&gt;0,D35="w",J35="U13"),
     IF(BK35&gt;Normwerte!$G$7,1,0),
IF(AND(COUNTIF(BK35,"&gt;0")&gt;0,D35="w",J35="U14"),
     IF(BK35&gt;Normwerte!$G$6,1,0),
IF(AND(COUNTIF(BK35,"&gt;0")&gt;0,D35="w",J35="U15"),
     IF(BK35&gt;Normwerte!$G$5,1,0),
IF(AND(COUNTIF(BK35,"&gt;0")&gt;0,D35="w",J35="U16"),
     IF(BK35&gt;Normwerte!$G$4,1,0),
IF(AND(COUNTIF(BK35,"&gt;0")&gt;0,D35="w",J35="U17"),
     IF(BK35&gt;Normwerte!$G$3,1,0),
IF(AND(COUNTIF(BK35,"&gt;0")&gt;0,D35="w",J35="U18"),
     IF(BK35&gt;Normwerte!$G$2,1,0),"")
)))))))))))</f>
        <v/>
      </c>
      <c r="BM35" s="6"/>
      <c r="BN35" s="6"/>
      <c r="BO35" s="6"/>
      <c r="BP35" s="6"/>
      <c r="BQ35" s="40" t="str">
        <f>IF(COUNTIF(Table25[[#This Row],[T-Test links
V1
'[s']]:[T-Test links
V2
'[s']]],"&gt;0")&gt;0,
     MIN(Table25[[#This Row],[T-Test links
V1
'[s']]:[T-Test links
V2
'[s']]]),
     "")</f>
        <v/>
      </c>
      <c r="BR35" s="40" t="str">
        <f>IF(COUNTIF(Table25[[#This Row],[T-Test rechts 
V1
'[s']]:[T-Test rechts
V2
'[s']]],"&gt;0")&gt;0,
     MIN(Table25[[#This Row],[T-Test rechts 
V1
'[s']]:[T-Test rechts
V2
'[s']]]),
     "")</f>
        <v/>
      </c>
      <c r="BS3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5" s="57" t="str">
        <f t="shared" si="15"/>
        <v/>
      </c>
      <c r="BU35" s="38" t="str">
        <f>IF(AND(COUNTIF(BT35,"&gt;0")&gt;0,D35="m",J35="U13"),
     IF(BT35&gt;Normwerte!$H$13,1,0),
IF(AND(COUNTIF(BT35,"&gt;0")&gt;0,D35="m",J35="U14"),
     IF(BT35&gt;Normwerte!$H$12,1,0),
IF(AND(COUNTIF(BT35,"&gt;0")&gt;0,D35="m",J35="U15"),
     IF(BT35&gt;Normwerte!$H$11,1,0),
IF(AND(COUNTIF(BT35,"&gt;0")&gt;0,D35="m",J35="U16"),
     IF(BT35&gt;Normwerte!$H$10,1,0),
IF(AND(COUNTIF(BT35,"&gt;0")&gt;0,D35="m",J35="U17"),
     IF(BT35&gt;Normwerte!$H$9,1,0),
IF(AND(COUNTIF(BT35,"&gt;0")&gt;0,D35="m",J35="U18"),
     IF(BT35&gt;Normwerte!$H$8,1,0),
IF(AND(COUNTIF(BT35,"&gt;0")&gt;0,D35="w",J35="U13"),
     IF(BT35&gt;Normwerte!$H$7,1,0),
IF(AND(COUNTIF(BT35,"&gt;0")&gt;0,D35="w",J35="U14"),
     IF(BT35&gt;Normwerte!$H$6,1,0),
IF(AND(COUNTIF(BT35,"&gt;0")&gt;0,D35="w",J35="U15"),
     IF(BT35&gt;Normwerte!$H$5,1,0),
IF(AND(COUNTIF(BT35,"&gt;0")&gt;0,D35="w",J35="U16"),
     IF(BT35&gt;Normwerte!$H$4,1,0),
IF(AND(COUNTIF(BT35,"&gt;0")&gt;0,D35="w",J35="U17"),
     IF(BT35&gt;Normwerte!$H$3,1,0),
IF(AND(COUNTIF(BT35,"&gt;0")&gt;0,D35="w",J35="U18"),
     IF(BT35&gt;Normwerte!$H$2,1,0),"")
)))))))))))</f>
        <v/>
      </c>
    </row>
    <row r="36" spans="2:73" x14ac:dyDescent="0.45">
      <c r="B36" s="103"/>
      <c r="C36" s="103"/>
      <c r="D36" s="43"/>
      <c r="E36" s="93"/>
      <c r="F36" s="53"/>
      <c r="G36" s="5"/>
      <c r="H36" s="95"/>
      <c r="I36" s="12" t="str">
        <f>IF(ISBLANK(Table25[[#This Row],[Geb.Datum
'[TT.MM.JJJJ']]]),"",
     YEAR(Table25[[#This Row],[Geb.Datum
'[TT.MM.JJJJ']]]))</f>
        <v/>
      </c>
      <c r="J36" s="30" t="str">
        <f>_xlfn.XLOOKUP(Table25[[#This Row],[Geburtsjahr]],Altersklasse!$B$2:$B$7,Altersklasse!$A$2:$A$7,"",0)</f>
        <v/>
      </c>
      <c r="K36" s="42" t="str">
        <f t="shared" si="9"/>
        <v/>
      </c>
      <c r="L36" s="50" t="str">
        <f>IF(OR(ISBLANK(AF36),NOT(ISNUMBER(AF36))),"",IF(AND(AF36&gt;0,D36="m",J36="U13"),
    IF(AF36&gt;Normwerte!$J$13,2,IF(AF36&gt;Normwerte!$I$13,1,0)),
IF(AND(AF36&gt;0,D36="m",J36="U14"),
     IF(AF36&gt;Normwerte!$J$12,2,IF(AF36&gt;Normwerte!$I$12,1,0)),
IF(AND(AF36&gt;0,D36="m",J36="U15"),
     IF(AF36&gt;Normwerte!$J$11,2,IF(AF36&gt;Normwerte!$I$11,1,0)),
IF(AND(AF36&gt;0,D36="m",J36="U16"),
     IF(AF36&gt;Normwerte!$J$10,2,IF(AF36&gt;Normwerte!$I$10,1,0)),
IF(AND(AF36&gt;0,D36="m",J36="U17"),
     IF(AF36&gt;Normwerte!$J$9,2,IF(AF36&gt;Normwerte!$I$9,1,0)),
IF(AND(AF36&gt;0,D36="m",J36="U18"),
     IF(AF36&gt;Normwerte!$J$8,2,IF(AF36&gt;Normwerte!$I$8,1,0)),
IF(AND(AF36&gt;0,D36="w",J36="U13"),
     IF(AF36&gt;Normwerte!$J$7,2,IF(AF36&gt;Normwerte!$I$7,1,0)),
IF(AND(AF36&gt;0,D36="w",J36="U14"),
     IF(AF36&gt;Normwerte!$J$6,2,IF(AF36&gt;Normwerte!$I$6,1,0)),
IF(AND(AF36&gt;0,D36="w",J36="U15"),
     IF(AF36&gt;Normwerte!$J$5,2,IF(AF36&gt;Normwerte!$I$5,1,0)),
IF(AND(AF36&gt;0,D36="w",J36="U16"),
     IF(AF36&gt;Normwerte!$J$4,2,IF(AF36&gt;Normwerte!$I$4,1,0)),
IF(AND(AF36&gt;0,D36="w",J36="U17"),
     IF(AF36&gt;Normwerte!$J$3,2,IF(AF36&gt;Normwerte!$I$3,1,0)),
IF(AND(AF36&gt;0,D36="w",J36="U18"),
     IF(AF36&gt;Normwerte!$J$2,2,IF(AF36&gt;Normwerte!$I$2,1,0)),"")
))))))))))))</f>
        <v/>
      </c>
      <c r="M36" s="64" t="str">
        <f>IF(AND(Table25[[#This Row],[Position '[L/AA/MB/S/D']]]="L",L36&lt;2),1,Table25[[#This Row],[Landeskader
Punkte
Anthro Berechnung]])</f>
        <v/>
      </c>
      <c r="N36" s="65" t="str">
        <f>IFERROR(IF((Table25[[#This Row],[Z-Score CMJ]]+Table25[[#This Row],[Z Score Spike]])&gt;0, (Table25[[#This Row],[Z-Score CMJ]]+Table25[[#This Row],[Z Score Spike]])/2, ""), "")</f>
        <v/>
      </c>
      <c r="O36" s="63" t="str">
        <f>IF(AND(COUNTIF(N36,"&gt;0")&gt;0,D36="m",J36="U13"),
    IF(N36&gt;Normwerte!$C$13,1,0),
IF(AND(COUNTIF(N36,"&gt;0")&gt;0,D36="m",J36="U14"),
     IF(N36&gt;Normwerte!$C$12,1,0),
IF(AND(COUNTIF(N36,"&gt;0")&gt;0,D36="m",J36="U15"),
     IF(N36&gt;Normwerte!$C$11,1,0),
IF(AND(COUNTIF(N36,"&gt;0")&gt;0,D36="m",J36="U16"),
     IF(N36&gt;Normwerte!$C$10,1,0),
IF(AND(COUNTIF(N36,"&gt;0")&gt;0,D36="m",J36="U17"),
     IF(N36&gt;Normwerte!$C$9,1,0),
IF(AND(COUNTIF(N36,"&gt;0")&gt;0,D36="m",J36="U18"),
     IF(N36&gt;Normwerte!$C$8,1,0),
IF(AND(COUNTIF(N36,"&gt;0")&gt;0,D36="w",J36="U13"),
     IF(N36&gt;Normwerte!$C$7,1,0),
IF(AND(COUNTIF(N36,"&gt;0")&gt;0,D36="w",J36="U14"),
     IF(N36&gt;Normwerte!$C$6,1,0),
IF(AND(COUNTIF(N36,"&gt;0")&gt;0,D36="w",J36="U15"),
     IF(N36&gt;Normwerte!$C$5,1,0),
IF(AND(COUNTIF(N36,"&gt;0")&gt;0,D36="w",J36="U16"),
     IF(N36&gt;Normwerte!$C$4,1,0),
IF(AND(COUNTIF(N36,"&gt;0")&gt;0,D36="w",J36="U17"),
     IF(N36&gt;Normwerte!$C$3,1,0),
IF(AND(COUNTIF(N36,"&gt;0")&gt;0,D36="w",J36="U18"),
     IF(N36&gt;Normwerte!$C$2,1,0),"")
)))))))))))</f>
        <v/>
      </c>
      <c r="P3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6" s="63" t="str">
        <f>IF(AND(COUNTIF(P36,"&gt;0")&gt;0,D36="m",J36="U13"),
    IF(P36&gt;Normwerte!$F$13,1,0),
IF(AND(COUNTIF(P36,"&gt;0")&gt;0,D36="m",J36="U14"),
     IF(P36&gt;Normwerte!$F$12,1,0),
IF(AND(COUNTIF(P36,"&gt;0")&gt;0,D36="m",J36="U15"),
     IF(P36&gt;Normwerte!$F$11,1,0),
IF(AND(COUNTIF(P36,"&gt;0")&gt;0,D36="m",J36="U16"),
     IF(P36&gt;Normwerte!$F$10,1,0),
IF(AND(COUNTIF(P36,"&gt;0")&gt;0,D36="m",J36="U17"),
     IF(P36&gt;Normwerte!$F$9,1,0),
IF(AND(COUNTIF(P36,"&gt;0")&gt;0,D36="m",J36="U18"),
     IF(P36&gt;Normwerte!$F$8,1,0),
IF(AND(COUNTIF(P36,"&gt;0")&gt;0,D36="w",J36="U13"),
     IF(P36&gt;Normwerte!$F$7,1,0),
IF(AND(COUNTIF(P36,"&gt;0")&gt;0,D36="w",J36="U14"),
     IF(P36&gt;Normwerte!$F$6,1,0),
IF(AND(COUNTIF(P36,"&gt;0")&gt;0,D36="w",J36="U15"),
     IF(P36&gt;Normwerte!$F$5,1,0),
IF(AND(COUNTIF(P36,"&gt;0")&gt;0,D36="w",J36="U16"),
     IF(P36&gt;Normwerte!$F$4,1,0),
IF(AND(COUNTIF(P36,"&gt;0")&gt;0,D36="w",J36="U17"),
     IF(P36&gt;Normwerte!$F$3,1,0),
IF(AND(COUNTIF(P36,"&gt;0")&gt;0,D36="w",J36="U18"),
     IF(P36&gt;Normwerte!$F$2,1,0),"")
)))))))))))</f>
        <v/>
      </c>
      <c r="R36" s="66" t="str">
        <f>Table25[[#This Row],[Punkte
T-Test]]</f>
        <v/>
      </c>
      <c r="S36" s="73" t="str">
        <f>IF(SUMIF(Table25[[#This Row],[Landeskader
Punkte
Anthro]:[Landeskader
Punkte
T-Test]],"&gt;0")=0,
    "",
    SUM(M36,O36,Q36,R36))</f>
        <v/>
      </c>
      <c r="T36" s="101"/>
      <c r="U36" s="101"/>
      <c r="V36" s="26"/>
      <c r="W36" s="26"/>
      <c r="X36" s="26"/>
      <c r="Y36" s="24"/>
      <c r="Z36" s="24"/>
      <c r="AA36" s="24"/>
      <c r="AB36" s="26"/>
      <c r="AC36" s="26"/>
      <c r="AD3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6" s="55" t="str">
        <f t="shared" si="7"/>
        <v/>
      </c>
      <c r="AF36" s="75" t="str">
        <f t="shared" si="10"/>
        <v/>
      </c>
      <c r="AG36" s="74"/>
      <c r="AH36" s="52"/>
      <c r="AI36" s="24"/>
      <c r="AJ36" s="36" t="str">
        <f>IF(COUNTIF(Table25[[#This Row],[Jump &amp; Reach 
(CMJ) V1]:[Jump &amp; Reach 
(CMJ) V3]],"&gt;0")&gt;0,
     MAX(Table25[[#This Row],[Jump &amp; Reach 
(CMJ) V1]:[Jump &amp; Reach 
(CMJ) V3]]),
     "")</f>
        <v/>
      </c>
      <c r="AK36" s="37" t="str">
        <f>IF(COUNTIF(Table25[[#This Row],[Jump &amp; Reach 
(CMJ) max.]],"&gt;0")&gt;0,
     Table25[[#This Row],[Jump &amp; Reach 
(CMJ) max.]]-Table25[[#This Row],[Reichhöhe
einarmig '[cm']]],
     "")</f>
        <v/>
      </c>
      <c r="AL36" s="57" t="str">
        <f t="shared" si="11"/>
        <v/>
      </c>
      <c r="AM36" s="38" t="str">
        <f>IF(AND(COUNTIF(AL36,"&gt;0")&gt;0,D36="m",J36="U13"),
    IF(AL36&gt;Normwerte!$C$13,1,0),
IF(AND(COUNTIF(AL36,"&gt;0")&gt;0,D36="m",J36="U14"),
     IF(AL36&gt;Normwerte!$C$12,1,0),
IF(AND(COUNTIF(AL36,"&gt;0")&gt;0,D36="m",J36="U15"),
     IF(AL36&gt;Normwerte!$C$11,1,0),
IF(AND(COUNTIF(AL36,"&gt;0")&gt;0,D36="m",J36="U16"),
     IF(AL36&gt;Normwerte!$C$10,1,0),
IF(AND(COUNTIF(AL36,"&gt;0")&gt;0,D36="m",J36="U17"),
     IF(AL36&gt;Normwerte!$C$9,1,0),
IF(AND(COUNTIF(AL36,"&gt;0")&gt;0,D36="m",J36="U18"),
     IF(AL36&gt;Normwerte!$C$8,1,0),
IF(AND(COUNTIF(AL36,"&gt;0")&gt;0,D36="w",J36="U13"),
     IF(AL36&gt;Normwerte!$C$7,1,0),
IF(AND(COUNTIF(AL36,"&gt;0")&gt;0,D36="w",J36="U14"),
     IF(AL36&gt;Normwerte!$C$6,1,0),
IF(AND(COUNTIF(AL36,"&gt;0")&gt;0,D36="w",J36="U15"),
     IF(AL36&gt;Normwerte!$C$5,1,0),
IF(AND(COUNTIF(AL36,"&gt;0")&gt;0,D36="w",J36="U16"),
     IF(AL36&gt;Normwerte!$C$4,1,0),
IF(AND(COUNTIF(AL36,"&gt;0")&gt;0,D36="w",J36="U17"),
     IF(AL36&gt;Normwerte!$C$3,1,0),
IF(AND(COUNTIF(AL36,"&gt;0")&gt;0,D36="w",J36="U18"),
     IF(AL36&gt;Normwerte!$C$2,1,0),"")
)))))))))))</f>
        <v/>
      </c>
      <c r="AN36" s="6"/>
      <c r="AO36" s="6"/>
      <c r="AP36" s="6"/>
      <c r="AQ3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6" s="38" t="str">
        <f>IF(COUNTIF(Table25[[#This Row],[Jump &amp; Reach 
(Spike) max.]],"&gt;0")&gt;0,
     Table25[[#This Row],[Jump &amp; Reach 
(Spike) max.]]-Table25[[#This Row],[Reichhöhe
einarmig '[cm']]],
     "")</f>
        <v/>
      </c>
      <c r="AS36" s="57" t="str">
        <f t="shared" si="12"/>
        <v/>
      </c>
      <c r="AT36" s="38" t="str">
        <f>IF(AND(COUNTIF(AS36,"&gt;0")&gt;0,D36="m",J36="U13"),
    IF(AS36&gt;Normwerte!$D$13,1,0),
IF(AND(COUNTIF(AS36,"&gt;0")&gt;0,D36="m",J36="U14"),
     IF(AS36&gt;Normwerte!$D$12,1,0),
IF(AND(COUNTIF(AS36,"&gt;0")&gt;0,D36="m",J36="U15"),
     IF(AS36&gt;Normwerte!$D$11,1,0),
IF(AND(COUNTIF(AS36,"&gt;0")&gt;0,D36="m",J36="U16"),
     IF(AS36&gt;Normwerte!$D$10,1,0),
IF(AND(COUNTIF(AS36,"&gt;0")&gt;0,D36="m",J36="U17"),
     IF(AS36&gt;Normwerte!$D$9,1,0),
IF(AND(COUNTIF(AS36,"&gt;0")&gt;0,D36="m",J36="U18"),
     IF(AS36&gt;Normwerte!$D$8,1,0),
IF(AND(COUNTIF(AS36,"&gt;0")&gt;0,D36="w",J36="U13"),
     IF(AS36&gt;Normwerte!$D$7,1,0),
IF(AND(COUNTIF(AS36,"&gt;0")&gt;0,D36="w",J36="U14"),
     IF(AS36&gt;Normwerte!$D$6,1,0),
IF(AND(COUNTIF(AS36,"&gt;0")&gt;0,D36="w",J36="U15"),
     IF(AS36&gt;Normwerte!$D$5,1,0),
IF(AND(COUNTIF(AS36,"&gt;0")&gt;0,D36="w",J36="U16"),
     IF(AS36&gt;Normwerte!$D$4,1,0),
IF(AND(COUNTIF(AS36,"&gt;0")&gt;0,D36="w",J36="U17"),
     IF(AS36&gt;Normwerte!$D$3,1,0),
IF(AND(COUNTIF(AS36,"&gt;0")&gt;0,D36="w",J36="U18"),
     IF(AS36&gt;Normwerte!$D$2,1,0),"")
)))))))))))</f>
        <v/>
      </c>
      <c r="AU36" s="6"/>
      <c r="AV36" s="6"/>
      <c r="AW36" s="6"/>
      <c r="AX3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6" s="57" t="str">
        <f t="shared" si="13"/>
        <v/>
      </c>
      <c r="AZ36" s="38" t="str">
        <f>IF(AND(COUNTIF(AY36,"&gt;0")&gt;0,D36="m",J36="U13"),
    IF(AY36&gt;Normwerte!$E$13,1,0),
IF(AND(COUNTIF(AY36,"&gt;0")&gt;0,D36="m",J36="U14"),
     IF(AY36&gt;Normwerte!$E$12,1,0),
IF(AND(COUNTIF(AY36,"&gt;0")&gt;0,D36="m",J36="U15"),
     IF(AY36&gt;Normwerte!$E$11,1,0),
IF(AND(COUNTIF(AY36,"&gt;0")&gt;0,D36="m",J36="U16"),
     IF(AY36&gt;Normwerte!$E$10,1,0),
IF(AND(COUNTIF(AY36,"&gt;0")&gt;0,D36="m",J36="U17"),
     IF(AY36&gt;Normwerte!$E$9,1,0),
IF(AND(COUNTIF(AY36,"&gt;0")&gt;0,D36="m",J36="U18"),
     IF(AY36&gt;Normwerte!$E$8,1,0),
IF(AND(COUNTIF(AY36,"&gt;0")&gt;0,D36="w",J36="U13"),
     IF(AY36&gt;Normwerte!$E$7,1,0),
IF(AND(COUNTIF(AY36,"&gt;0")&gt;0,D36="w",J36="U14"),
     IF(AY36&gt;Normwerte!$E$6,1,0),
IF(AND(COUNTIF(AY36,"&gt;0")&gt;0,D36="w",J36="U15"),
     IF(AY36&gt;Normwerte!$E$5,1,0),
IF(AND(COUNTIF(AY36,"&gt;0")&gt;0,D36="w",J36="U16"),
     IF(AY36&gt;Normwerte!$E$4,1,0),
IF(AND(COUNTIF(AY36,"&gt;0")&gt;0,D36="w",J36="U17"),
     IF(AY36&gt;Normwerte!$E$3,1,0),
IF(AND(COUNTIF(AY36,"&gt;0")&gt;0,D36="w",J36="U18"),
     IF(AY36&gt;Normwerte!$E$2,1,0),"")
)))))))))))</f>
        <v/>
      </c>
      <c r="BA36" s="6"/>
      <c r="BB36" s="6"/>
      <c r="BC36" s="6"/>
      <c r="BD3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6" s="56" t="str">
        <f t="shared" si="8"/>
        <v/>
      </c>
      <c r="BF36" s="38" t="str">
        <f>IF(AND(COUNTIF(BE36,"&gt;0")&gt;0,D36="m",J36="U13"),
    IF(BE36&gt;Normwerte!$F$13,1,0),
IF(AND(COUNTIF(BE36,"&gt;0")&gt;0,D36="m",J36="U14"),
     IF(BE36&gt;Normwerte!$F$12,1,0),
IF(AND(COUNTIF(BE36,"&gt;0")&gt;0,D36="m",J36="U15"),
     IF(BE36&gt;Normwerte!$F$11,1,0),
IF(AND(COUNTIF(BE36,"&gt;0")&gt;0,D36="m",J36="U16"),
     IF(BE36&gt;Normwerte!$F$10,1,0),
IF(AND(COUNTIF(BE36,"&gt;0")&gt;0,D36="m",J36="U17"),
     IF(BE36&gt;Normwerte!$F$9,1,0),
IF(AND(COUNTIF(BE36,"&gt;0")&gt;0,D36="m",J36="U18"),
     IF(BE36&gt;Normwerte!$F$8,1,0),
IF(AND(COUNTIF(BE36,"&gt;0")&gt;0,D36="w",J36="U13"),
     IF(BE36&gt;Normwerte!$F$7,1,0),
IF(AND(COUNTIF(BE36,"&gt;0")&gt;0,D36="w",J36="U14"),
     IF(BE36&gt;Normwerte!$F$6,1,0),
IF(AND(COUNTIF(BE36,"&gt;0")&gt;0,D36="w",J36="U15"),
     IF(BE36&gt;Normwerte!$F$5,1,0),
IF(AND(COUNTIF(BE36,"&gt;0")&gt;0,D36="w",J36="U16"),
     IF(BE36&gt;Normwerte!$F$4,1,0),
IF(AND(COUNTIF(BE36,"&gt;0")&gt;0,D36="w",J36="U17"),
     IF(BE36&gt;Normwerte!$F$3,1,0),
IF(AND(COUNTIF(BE36,"&gt;0")&gt;0,D36="w",J36="U18"),
     IF(BE36&gt;Normwerte!$F$2,1,0),"")
)))))))))))</f>
        <v/>
      </c>
      <c r="BG36" s="6"/>
      <c r="BH36" s="6"/>
      <c r="BI36" s="6"/>
      <c r="BJ36" s="40" t="str">
        <f>IF(COUNTIF(Table25[[#This Row],[Schlagballwurf V1
'[km/h']]:[Schlagballwurf V3
'[km/h']]],"&gt;0")&gt;0,
     MAX(Table25[[#This Row],[Schlagballwurf V1
'[km/h']]:[Schlagballwurf V3
'[km/h']]]),
     "")</f>
        <v/>
      </c>
      <c r="BK36" s="57" t="str">
        <f t="shared" si="14"/>
        <v/>
      </c>
      <c r="BL36" s="38" t="str">
        <f>IF(AND(COUNTIF(BK36,"&gt;0")&gt;0,D36="m",J36="U13"),
     IF(BK36&gt;Normwerte!$G$13,1,0),
IF(AND(COUNTIF(BK36,"&gt;0")&gt;0,D36="m",J36="U14"),
     IF(BK36&gt;Normwerte!$G$12,1,0),
IF(AND(COUNTIF(BK36,"&gt;0")&gt;0,D36="m",J36="U15"),
     IF(BK36&gt;Normwerte!$G$11,1,0),
IF(AND(COUNTIF(BK36,"&gt;0")&gt;0,D36="m",J36="U16"),
     IF(BK36&gt;Normwerte!$G$10,1,0),
IF(AND(COUNTIF(BK36,"&gt;0")&gt;0,D36="m",J36="U17"),
     IF(BK36&gt;Normwerte!$G$9,1,0),
IF(AND(COUNTIF(BK36,"&gt;0")&gt;0,D36="m",J36="U18"),
     IF(BK36&gt;Normwerte!$G$8,1,0),
IF(AND(COUNTIF(BK36,"&gt;0")&gt;0,D36="w",J36="U13"),
     IF(BK36&gt;Normwerte!$G$7,1,0),
IF(AND(COUNTIF(BK36,"&gt;0")&gt;0,D36="w",J36="U14"),
     IF(BK36&gt;Normwerte!$G$6,1,0),
IF(AND(COUNTIF(BK36,"&gt;0")&gt;0,D36="w",J36="U15"),
     IF(BK36&gt;Normwerte!$G$5,1,0),
IF(AND(COUNTIF(BK36,"&gt;0")&gt;0,D36="w",J36="U16"),
     IF(BK36&gt;Normwerte!$G$4,1,0),
IF(AND(COUNTIF(BK36,"&gt;0")&gt;0,D36="w",J36="U17"),
     IF(BK36&gt;Normwerte!$G$3,1,0),
IF(AND(COUNTIF(BK36,"&gt;0")&gt;0,D36="w",J36="U18"),
     IF(BK36&gt;Normwerte!$G$2,1,0),"")
)))))))))))</f>
        <v/>
      </c>
      <c r="BM36" s="6"/>
      <c r="BN36" s="6"/>
      <c r="BO36" s="6"/>
      <c r="BP36" s="6"/>
      <c r="BQ36" s="40" t="str">
        <f>IF(COUNTIF(Table25[[#This Row],[T-Test links
V1
'[s']]:[T-Test links
V2
'[s']]],"&gt;0")&gt;0,
     MIN(Table25[[#This Row],[T-Test links
V1
'[s']]:[T-Test links
V2
'[s']]]),
     "")</f>
        <v/>
      </c>
      <c r="BR36" s="40" t="str">
        <f>IF(COUNTIF(Table25[[#This Row],[T-Test rechts 
V1
'[s']]:[T-Test rechts
V2
'[s']]],"&gt;0")&gt;0,
     MIN(Table25[[#This Row],[T-Test rechts 
V1
'[s']]:[T-Test rechts
V2
'[s']]]),
     "")</f>
        <v/>
      </c>
      <c r="BS3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6" s="57" t="str">
        <f t="shared" si="15"/>
        <v/>
      </c>
      <c r="BU36" s="38" t="str">
        <f>IF(AND(COUNTIF(BT36,"&gt;0")&gt;0,D36="m",J36="U13"),
     IF(BT36&gt;Normwerte!$H$13,1,0),
IF(AND(COUNTIF(BT36,"&gt;0")&gt;0,D36="m",J36="U14"),
     IF(BT36&gt;Normwerte!$H$12,1,0),
IF(AND(COUNTIF(BT36,"&gt;0")&gt;0,D36="m",J36="U15"),
     IF(BT36&gt;Normwerte!$H$11,1,0),
IF(AND(COUNTIF(BT36,"&gt;0")&gt;0,D36="m",J36="U16"),
     IF(BT36&gt;Normwerte!$H$10,1,0),
IF(AND(COUNTIF(BT36,"&gt;0")&gt;0,D36="m",J36="U17"),
     IF(BT36&gt;Normwerte!$H$9,1,0),
IF(AND(COUNTIF(BT36,"&gt;0")&gt;0,D36="m",J36="U18"),
     IF(BT36&gt;Normwerte!$H$8,1,0),
IF(AND(COUNTIF(BT36,"&gt;0")&gt;0,D36="w",J36="U13"),
     IF(BT36&gt;Normwerte!$H$7,1,0),
IF(AND(COUNTIF(BT36,"&gt;0")&gt;0,D36="w",J36="U14"),
     IF(BT36&gt;Normwerte!$H$6,1,0),
IF(AND(COUNTIF(BT36,"&gt;0")&gt;0,D36="w",J36="U15"),
     IF(BT36&gt;Normwerte!$H$5,1,0),
IF(AND(COUNTIF(BT36,"&gt;0")&gt;0,D36="w",J36="U16"),
     IF(BT36&gt;Normwerte!$H$4,1,0),
IF(AND(COUNTIF(BT36,"&gt;0")&gt;0,D36="w",J36="U17"),
     IF(BT36&gt;Normwerte!$H$3,1,0),
IF(AND(COUNTIF(BT36,"&gt;0")&gt;0,D36="w",J36="U18"),
     IF(BT36&gt;Normwerte!$H$2,1,0),"")
)))))))))))</f>
        <v/>
      </c>
    </row>
    <row r="37" spans="2:73" x14ac:dyDescent="0.45">
      <c r="B37" s="103"/>
      <c r="C37" s="103"/>
      <c r="D37" s="43"/>
      <c r="E37" s="93"/>
      <c r="F37" s="53"/>
      <c r="G37" s="5"/>
      <c r="H37" s="95"/>
      <c r="I37" s="12" t="str">
        <f>IF(ISBLANK(Table25[[#This Row],[Geb.Datum
'[TT.MM.JJJJ']]]),"",
     YEAR(Table25[[#This Row],[Geb.Datum
'[TT.MM.JJJJ']]]))</f>
        <v/>
      </c>
      <c r="J37" s="30" t="str">
        <f>_xlfn.XLOOKUP(Table25[[#This Row],[Geburtsjahr]],Altersklasse!$B$2:$B$7,Altersklasse!$A$2:$A$7,"",0)</f>
        <v/>
      </c>
      <c r="K37" s="42" t="str">
        <f t="shared" si="9"/>
        <v/>
      </c>
      <c r="L37" s="50" t="str">
        <f>IF(OR(ISBLANK(AF37),NOT(ISNUMBER(AF37))),"",IF(AND(AF37&gt;0,D37="m",J37="U13"),
    IF(AF37&gt;Normwerte!$J$13,2,IF(AF37&gt;Normwerte!$I$13,1,0)),
IF(AND(AF37&gt;0,D37="m",J37="U14"),
     IF(AF37&gt;Normwerte!$J$12,2,IF(AF37&gt;Normwerte!$I$12,1,0)),
IF(AND(AF37&gt;0,D37="m",J37="U15"),
     IF(AF37&gt;Normwerte!$J$11,2,IF(AF37&gt;Normwerte!$I$11,1,0)),
IF(AND(AF37&gt;0,D37="m",J37="U16"),
     IF(AF37&gt;Normwerte!$J$10,2,IF(AF37&gt;Normwerte!$I$10,1,0)),
IF(AND(AF37&gt;0,D37="m",J37="U17"),
     IF(AF37&gt;Normwerte!$J$9,2,IF(AF37&gt;Normwerte!$I$9,1,0)),
IF(AND(AF37&gt;0,D37="m",J37="U18"),
     IF(AF37&gt;Normwerte!$J$8,2,IF(AF37&gt;Normwerte!$I$8,1,0)),
IF(AND(AF37&gt;0,D37="w",J37="U13"),
     IF(AF37&gt;Normwerte!$J$7,2,IF(AF37&gt;Normwerte!$I$7,1,0)),
IF(AND(AF37&gt;0,D37="w",J37="U14"),
     IF(AF37&gt;Normwerte!$J$6,2,IF(AF37&gt;Normwerte!$I$6,1,0)),
IF(AND(AF37&gt;0,D37="w",J37="U15"),
     IF(AF37&gt;Normwerte!$J$5,2,IF(AF37&gt;Normwerte!$I$5,1,0)),
IF(AND(AF37&gt;0,D37="w",J37="U16"),
     IF(AF37&gt;Normwerte!$J$4,2,IF(AF37&gt;Normwerte!$I$4,1,0)),
IF(AND(AF37&gt;0,D37="w",J37="U17"),
     IF(AF37&gt;Normwerte!$J$3,2,IF(AF37&gt;Normwerte!$I$3,1,0)),
IF(AND(AF37&gt;0,D37="w",J37="U18"),
     IF(AF37&gt;Normwerte!$J$2,2,IF(AF37&gt;Normwerte!$I$2,1,0)),"")
))))))))))))</f>
        <v/>
      </c>
      <c r="M37" s="64" t="str">
        <f>IF(AND(Table25[[#This Row],[Position '[L/AA/MB/S/D']]]="L",L37&lt;2),1,Table25[[#This Row],[Landeskader
Punkte
Anthro Berechnung]])</f>
        <v/>
      </c>
      <c r="N37" s="65" t="str">
        <f>IFERROR(IF((Table25[[#This Row],[Z-Score CMJ]]+Table25[[#This Row],[Z Score Spike]])&gt;0, (Table25[[#This Row],[Z-Score CMJ]]+Table25[[#This Row],[Z Score Spike]])/2, ""), "")</f>
        <v/>
      </c>
      <c r="O37" s="63" t="str">
        <f>IF(AND(COUNTIF(N37,"&gt;0")&gt;0,D37="m",J37="U13"),
    IF(N37&gt;Normwerte!$C$13,1,0),
IF(AND(COUNTIF(N37,"&gt;0")&gt;0,D37="m",J37="U14"),
     IF(N37&gt;Normwerte!$C$12,1,0),
IF(AND(COUNTIF(N37,"&gt;0")&gt;0,D37="m",J37="U15"),
     IF(N37&gt;Normwerte!$C$11,1,0),
IF(AND(COUNTIF(N37,"&gt;0")&gt;0,D37="m",J37="U16"),
     IF(N37&gt;Normwerte!$C$10,1,0),
IF(AND(COUNTIF(N37,"&gt;0")&gt;0,D37="m",J37="U17"),
     IF(N37&gt;Normwerte!$C$9,1,0),
IF(AND(COUNTIF(N37,"&gt;0")&gt;0,D37="m",J37="U18"),
     IF(N37&gt;Normwerte!$C$8,1,0),
IF(AND(COUNTIF(N37,"&gt;0")&gt;0,D37="w",J37="U13"),
     IF(N37&gt;Normwerte!$C$7,1,0),
IF(AND(COUNTIF(N37,"&gt;0")&gt;0,D37="w",J37="U14"),
     IF(N37&gt;Normwerte!$C$6,1,0),
IF(AND(COUNTIF(N37,"&gt;0")&gt;0,D37="w",J37="U15"),
     IF(N37&gt;Normwerte!$C$5,1,0),
IF(AND(COUNTIF(N37,"&gt;0")&gt;0,D37="w",J37="U16"),
     IF(N37&gt;Normwerte!$C$4,1,0),
IF(AND(COUNTIF(N37,"&gt;0")&gt;0,D37="w",J37="U17"),
     IF(N37&gt;Normwerte!$C$3,1,0),
IF(AND(COUNTIF(N37,"&gt;0")&gt;0,D37="w",J37="U18"),
     IF(N37&gt;Normwerte!$C$2,1,0),"")
)))))))))))</f>
        <v/>
      </c>
      <c r="P3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7" s="63" t="str">
        <f>IF(AND(COUNTIF(P37,"&gt;0")&gt;0,D37="m",J37="U13"),
    IF(P37&gt;Normwerte!$F$13,1,0),
IF(AND(COUNTIF(P37,"&gt;0")&gt;0,D37="m",J37="U14"),
     IF(P37&gt;Normwerte!$F$12,1,0),
IF(AND(COUNTIF(P37,"&gt;0")&gt;0,D37="m",J37="U15"),
     IF(P37&gt;Normwerte!$F$11,1,0),
IF(AND(COUNTIF(P37,"&gt;0")&gt;0,D37="m",J37="U16"),
     IF(P37&gt;Normwerte!$F$10,1,0),
IF(AND(COUNTIF(P37,"&gt;0")&gt;0,D37="m",J37="U17"),
     IF(P37&gt;Normwerte!$F$9,1,0),
IF(AND(COUNTIF(P37,"&gt;0")&gt;0,D37="m",J37="U18"),
     IF(P37&gt;Normwerte!$F$8,1,0),
IF(AND(COUNTIF(P37,"&gt;0")&gt;0,D37="w",J37="U13"),
     IF(P37&gt;Normwerte!$F$7,1,0),
IF(AND(COUNTIF(P37,"&gt;0")&gt;0,D37="w",J37="U14"),
     IF(P37&gt;Normwerte!$F$6,1,0),
IF(AND(COUNTIF(P37,"&gt;0")&gt;0,D37="w",J37="U15"),
     IF(P37&gt;Normwerte!$F$5,1,0),
IF(AND(COUNTIF(P37,"&gt;0")&gt;0,D37="w",J37="U16"),
     IF(P37&gt;Normwerte!$F$4,1,0),
IF(AND(COUNTIF(P37,"&gt;0")&gt;0,D37="w",J37="U17"),
     IF(P37&gt;Normwerte!$F$3,1,0),
IF(AND(COUNTIF(P37,"&gt;0")&gt;0,D37="w",J37="U18"),
     IF(P37&gt;Normwerte!$F$2,1,0),"")
)))))))))))</f>
        <v/>
      </c>
      <c r="R37" s="66" t="str">
        <f>Table25[[#This Row],[Punkte
T-Test]]</f>
        <v/>
      </c>
      <c r="S37" s="73" t="str">
        <f>IF(SUMIF(Table25[[#This Row],[Landeskader
Punkte
Anthro]:[Landeskader
Punkte
T-Test]],"&gt;0")=0,
    "",
    SUM(M37,O37,Q37,R37))</f>
        <v/>
      </c>
      <c r="T37" s="101"/>
      <c r="U37" s="101"/>
      <c r="V37" s="26"/>
      <c r="W37" s="26"/>
      <c r="X37" s="26"/>
      <c r="Y37" s="24"/>
      <c r="Z37" s="24"/>
      <c r="AA37" s="24"/>
      <c r="AB37" s="26"/>
      <c r="AC37" s="26"/>
      <c r="AD3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7" s="55" t="str">
        <f t="shared" si="7"/>
        <v/>
      </c>
      <c r="AF37" s="75" t="str">
        <f t="shared" si="10"/>
        <v/>
      </c>
      <c r="AG37" s="74"/>
      <c r="AH37" s="52"/>
      <c r="AI37" s="24"/>
      <c r="AJ37" s="36" t="str">
        <f>IF(COUNTIF(Table25[[#This Row],[Jump &amp; Reach 
(CMJ) V1]:[Jump &amp; Reach 
(CMJ) V3]],"&gt;0")&gt;0,
     MAX(Table25[[#This Row],[Jump &amp; Reach 
(CMJ) V1]:[Jump &amp; Reach 
(CMJ) V3]]),
     "")</f>
        <v/>
      </c>
      <c r="AK37" s="37" t="str">
        <f>IF(COUNTIF(Table25[[#This Row],[Jump &amp; Reach 
(CMJ) max.]],"&gt;0")&gt;0,
     Table25[[#This Row],[Jump &amp; Reach 
(CMJ) max.]]-Table25[[#This Row],[Reichhöhe
einarmig '[cm']]],
     "")</f>
        <v/>
      </c>
      <c r="AL37" s="57" t="str">
        <f t="shared" si="11"/>
        <v/>
      </c>
      <c r="AM37" s="38" t="str">
        <f>IF(AND(COUNTIF(AL37,"&gt;0")&gt;0,D37="m",J37="U13"),
    IF(AL37&gt;Normwerte!$C$13,1,0),
IF(AND(COUNTIF(AL37,"&gt;0")&gt;0,D37="m",J37="U14"),
     IF(AL37&gt;Normwerte!$C$12,1,0),
IF(AND(COUNTIF(AL37,"&gt;0")&gt;0,D37="m",J37="U15"),
     IF(AL37&gt;Normwerte!$C$11,1,0),
IF(AND(COUNTIF(AL37,"&gt;0")&gt;0,D37="m",J37="U16"),
     IF(AL37&gt;Normwerte!$C$10,1,0),
IF(AND(COUNTIF(AL37,"&gt;0")&gt;0,D37="m",J37="U17"),
     IF(AL37&gt;Normwerte!$C$9,1,0),
IF(AND(COUNTIF(AL37,"&gt;0")&gt;0,D37="m",J37="U18"),
     IF(AL37&gt;Normwerte!$C$8,1,0),
IF(AND(COUNTIF(AL37,"&gt;0")&gt;0,D37="w",J37="U13"),
     IF(AL37&gt;Normwerte!$C$7,1,0),
IF(AND(COUNTIF(AL37,"&gt;0")&gt;0,D37="w",J37="U14"),
     IF(AL37&gt;Normwerte!$C$6,1,0),
IF(AND(COUNTIF(AL37,"&gt;0")&gt;0,D37="w",J37="U15"),
     IF(AL37&gt;Normwerte!$C$5,1,0),
IF(AND(COUNTIF(AL37,"&gt;0")&gt;0,D37="w",J37="U16"),
     IF(AL37&gt;Normwerte!$C$4,1,0),
IF(AND(COUNTIF(AL37,"&gt;0")&gt;0,D37="w",J37="U17"),
     IF(AL37&gt;Normwerte!$C$3,1,0),
IF(AND(COUNTIF(AL37,"&gt;0")&gt;0,D37="w",J37="U18"),
     IF(AL37&gt;Normwerte!$C$2,1,0),"")
)))))))))))</f>
        <v/>
      </c>
      <c r="AN37" s="6"/>
      <c r="AO37" s="6"/>
      <c r="AP37" s="6"/>
      <c r="AQ3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7" s="38" t="str">
        <f>IF(COUNTIF(Table25[[#This Row],[Jump &amp; Reach 
(Spike) max.]],"&gt;0")&gt;0,
     Table25[[#This Row],[Jump &amp; Reach 
(Spike) max.]]-Table25[[#This Row],[Reichhöhe
einarmig '[cm']]],
     "")</f>
        <v/>
      </c>
      <c r="AS37" s="57" t="str">
        <f t="shared" si="12"/>
        <v/>
      </c>
      <c r="AT37" s="38" t="str">
        <f>IF(AND(COUNTIF(AS37,"&gt;0")&gt;0,D37="m",J37="U13"),
    IF(AS37&gt;Normwerte!$D$13,1,0),
IF(AND(COUNTIF(AS37,"&gt;0")&gt;0,D37="m",J37="U14"),
     IF(AS37&gt;Normwerte!$D$12,1,0),
IF(AND(COUNTIF(AS37,"&gt;0")&gt;0,D37="m",J37="U15"),
     IF(AS37&gt;Normwerte!$D$11,1,0),
IF(AND(COUNTIF(AS37,"&gt;0")&gt;0,D37="m",J37="U16"),
     IF(AS37&gt;Normwerte!$D$10,1,0),
IF(AND(COUNTIF(AS37,"&gt;0")&gt;0,D37="m",J37="U17"),
     IF(AS37&gt;Normwerte!$D$9,1,0),
IF(AND(COUNTIF(AS37,"&gt;0")&gt;0,D37="m",J37="U18"),
     IF(AS37&gt;Normwerte!$D$8,1,0),
IF(AND(COUNTIF(AS37,"&gt;0")&gt;0,D37="w",J37="U13"),
     IF(AS37&gt;Normwerte!$D$7,1,0),
IF(AND(COUNTIF(AS37,"&gt;0")&gt;0,D37="w",J37="U14"),
     IF(AS37&gt;Normwerte!$D$6,1,0),
IF(AND(COUNTIF(AS37,"&gt;0")&gt;0,D37="w",J37="U15"),
     IF(AS37&gt;Normwerte!$D$5,1,0),
IF(AND(COUNTIF(AS37,"&gt;0")&gt;0,D37="w",J37="U16"),
     IF(AS37&gt;Normwerte!$D$4,1,0),
IF(AND(COUNTIF(AS37,"&gt;0")&gt;0,D37="w",J37="U17"),
     IF(AS37&gt;Normwerte!$D$3,1,0),
IF(AND(COUNTIF(AS37,"&gt;0")&gt;0,D37="w",J37="U18"),
     IF(AS37&gt;Normwerte!$D$2,1,0),"")
)))))))))))</f>
        <v/>
      </c>
      <c r="AU37" s="6"/>
      <c r="AV37" s="6"/>
      <c r="AW37" s="6"/>
      <c r="AX3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7" s="57" t="str">
        <f t="shared" si="13"/>
        <v/>
      </c>
      <c r="AZ37" s="38" t="str">
        <f>IF(AND(COUNTIF(AY37,"&gt;0")&gt;0,D37="m",J37="U13"),
    IF(AY37&gt;Normwerte!$E$13,1,0),
IF(AND(COUNTIF(AY37,"&gt;0")&gt;0,D37="m",J37="U14"),
     IF(AY37&gt;Normwerte!$E$12,1,0),
IF(AND(COUNTIF(AY37,"&gt;0")&gt;0,D37="m",J37="U15"),
     IF(AY37&gt;Normwerte!$E$11,1,0),
IF(AND(COUNTIF(AY37,"&gt;0")&gt;0,D37="m",J37="U16"),
     IF(AY37&gt;Normwerte!$E$10,1,0),
IF(AND(COUNTIF(AY37,"&gt;0")&gt;0,D37="m",J37="U17"),
     IF(AY37&gt;Normwerte!$E$9,1,0),
IF(AND(COUNTIF(AY37,"&gt;0")&gt;0,D37="m",J37="U18"),
     IF(AY37&gt;Normwerte!$E$8,1,0),
IF(AND(COUNTIF(AY37,"&gt;0")&gt;0,D37="w",J37="U13"),
     IF(AY37&gt;Normwerte!$E$7,1,0),
IF(AND(COUNTIF(AY37,"&gt;0")&gt;0,D37="w",J37="U14"),
     IF(AY37&gt;Normwerte!$E$6,1,0),
IF(AND(COUNTIF(AY37,"&gt;0")&gt;0,D37="w",J37="U15"),
     IF(AY37&gt;Normwerte!$E$5,1,0),
IF(AND(COUNTIF(AY37,"&gt;0")&gt;0,D37="w",J37="U16"),
     IF(AY37&gt;Normwerte!$E$4,1,0),
IF(AND(COUNTIF(AY37,"&gt;0")&gt;0,D37="w",J37="U17"),
     IF(AY37&gt;Normwerte!$E$3,1,0),
IF(AND(COUNTIF(AY37,"&gt;0")&gt;0,D37="w",J37="U18"),
     IF(AY37&gt;Normwerte!$E$2,1,0),"")
)))))))))))</f>
        <v/>
      </c>
      <c r="BA37" s="6"/>
      <c r="BB37" s="6"/>
      <c r="BC37" s="6"/>
      <c r="BD3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7" s="56" t="str">
        <f t="shared" si="8"/>
        <v/>
      </c>
      <c r="BF37" s="38" t="str">
        <f>IF(AND(COUNTIF(BE37,"&gt;0")&gt;0,D37="m",J37="U13"),
    IF(BE37&gt;Normwerte!$F$13,1,0),
IF(AND(COUNTIF(BE37,"&gt;0")&gt;0,D37="m",J37="U14"),
     IF(BE37&gt;Normwerte!$F$12,1,0),
IF(AND(COUNTIF(BE37,"&gt;0")&gt;0,D37="m",J37="U15"),
     IF(BE37&gt;Normwerte!$F$11,1,0),
IF(AND(COUNTIF(BE37,"&gt;0")&gt;0,D37="m",J37="U16"),
     IF(BE37&gt;Normwerte!$F$10,1,0),
IF(AND(COUNTIF(BE37,"&gt;0")&gt;0,D37="m",J37="U17"),
     IF(BE37&gt;Normwerte!$F$9,1,0),
IF(AND(COUNTIF(BE37,"&gt;0")&gt;0,D37="m",J37="U18"),
     IF(BE37&gt;Normwerte!$F$8,1,0),
IF(AND(COUNTIF(BE37,"&gt;0")&gt;0,D37="w",J37="U13"),
     IF(BE37&gt;Normwerte!$F$7,1,0),
IF(AND(COUNTIF(BE37,"&gt;0")&gt;0,D37="w",J37="U14"),
     IF(BE37&gt;Normwerte!$F$6,1,0),
IF(AND(COUNTIF(BE37,"&gt;0")&gt;0,D37="w",J37="U15"),
     IF(BE37&gt;Normwerte!$F$5,1,0),
IF(AND(COUNTIF(BE37,"&gt;0")&gt;0,D37="w",J37="U16"),
     IF(BE37&gt;Normwerte!$F$4,1,0),
IF(AND(COUNTIF(BE37,"&gt;0")&gt;0,D37="w",J37="U17"),
     IF(BE37&gt;Normwerte!$F$3,1,0),
IF(AND(COUNTIF(BE37,"&gt;0")&gt;0,D37="w",J37="U18"),
     IF(BE37&gt;Normwerte!$F$2,1,0),"")
)))))))))))</f>
        <v/>
      </c>
      <c r="BG37" s="6"/>
      <c r="BH37" s="6"/>
      <c r="BI37" s="6"/>
      <c r="BJ37" s="40" t="str">
        <f>IF(COUNTIF(Table25[[#This Row],[Schlagballwurf V1
'[km/h']]:[Schlagballwurf V3
'[km/h']]],"&gt;0")&gt;0,
     MAX(Table25[[#This Row],[Schlagballwurf V1
'[km/h']]:[Schlagballwurf V3
'[km/h']]]),
     "")</f>
        <v/>
      </c>
      <c r="BK37" s="57" t="str">
        <f t="shared" si="14"/>
        <v/>
      </c>
      <c r="BL37" s="38" t="str">
        <f>IF(AND(COUNTIF(BK37,"&gt;0")&gt;0,D37="m",J37="U13"),
     IF(BK37&gt;Normwerte!$G$13,1,0),
IF(AND(COUNTIF(BK37,"&gt;0")&gt;0,D37="m",J37="U14"),
     IF(BK37&gt;Normwerte!$G$12,1,0),
IF(AND(COUNTIF(BK37,"&gt;0")&gt;0,D37="m",J37="U15"),
     IF(BK37&gt;Normwerte!$G$11,1,0),
IF(AND(COUNTIF(BK37,"&gt;0")&gt;0,D37="m",J37="U16"),
     IF(BK37&gt;Normwerte!$G$10,1,0),
IF(AND(COUNTIF(BK37,"&gt;0")&gt;0,D37="m",J37="U17"),
     IF(BK37&gt;Normwerte!$G$9,1,0),
IF(AND(COUNTIF(BK37,"&gt;0")&gt;0,D37="m",J37="U18"),
     IF(BK37&gt;Normwerte!$G$8,1,0),
IF(AND(COUNTIF(BK37,"&gt;0")&gt;0,D37="w",J37="U13"),
     IF(BK37&gt;Normwerte!$G$7,1,0),
IF(AND(COUNTIF(BK37,"&gt;0")&gt;0,D37="w",J37="U14"),
     IF(BK37&gt;Normwerte!$G$6,1,0),
IF(AND(COUNTIF(BK37,"&gt;0")&gt;0,D37="w",J37="U15"),
     IF(BK37&gt;Normwerte!$G$5,1,0),
IF(AND(COUNTIF(BK37,"&gt;0")&gt;0,D37="w",J37="U16"),
     IF(BK37&gt;Normwerte!$G$4,1,0),
IF(AND(COUNTIF(BK37,"&gt;0")&gt;0,D37="w",J37="U17"),
     IF(BK37&gt;Normwerte!$G$3,1,0),
IF(AND(COUNTIF(BK37,"&gt;0")&gt;0,D37="w",J37="U18"),
     IF(BK37&gt;Normwerte!$G$2,1,0),"")
)))))))))))</f>
        <v/>
      </c>
      <c r="BM37" s="6"/>
      <c r="BN37" s="6"/>
      <c r="BO37" s="6"/>
      <c r="BP37" s="6"/>
      <c r="BQ37" s="40" t="str">
        <f>IF(COUNTIF(Table25[[#This Row],[T-Test links
V1
'[s']]:[T-Test links
V2
'[s']]],"&gt;0")&gt;0,
     MIN(Table25[[#This Row],[T-Test links
V1
'[s']]:[T-Test links
V2
'[s']]]),
     "")</f>
        <v/>
      </c>
      <c r="BR37" s="40" t="str">
        <f>IF(COUNTIF(Table25[[#This Row],[T-Test rechts 
V1
'[s']]:[T-Test rechts
V2
'[s']]],"&gt;0")&gt;0,
     MIN(Table25[[#This Row],[T-Test rechts 
V1
'[s']]:[T-Test rechts
V2
'[s']]]),
     "")</f>
        <v/>
      </c>
      <c r="BS3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7" s="57" t="str">
        <f t="shared" si="15"/>
        <v/>
      </c>
      <c r="BU37" s="38" t="str">
        <f>IF(AND(COUNTIF(BT37,"&gt;0")&gt;0,D37="m",J37="U13"),
     IF(BT37&gt;Normwerte!$H$13,1,0),
IF(AND(COUNTIF(BT37,"&gt;0")&gt;0,D37="m",J37="U14"),
     IF(BT37&gt;Normwerte!$H$12,1,0),
IF(AND(COUNTIF(BT37,"&gt;0")&gt;0,D37="m",J37="U15"),
     IF(BT37&gt;Normwerte!$H$11,1,0),
IF(AND(COUNTIF(BT37,"&gt;0")&gt;0,D37="m",J37="U16"),
     IF(BT37&gt;Normwerte!$H$10,1,0),
IF(AND(COUNTIF(BT37,"&gt;0")&gt;0,D37="m",J37="U17"),
     IF(BT37&gt;Normwerte!$H$9,1,0),
IF(AND(COUNTIF(BT37,"&gt;0")&gt;0,D37="m",J37="U18"),
     IF(BT37&gt;Normwerte!$H$8,1,0),
IF(AND(COUNTIF(BT37,"&gt;0")&gt;0,D37="w",J37="U13"),
     IF(BT37&gt;Normwerte!$H$7,1,0),
IF(AND(COUNTIF(BT37,"&gt;0")&gt;0,D37="w",J37="U14"),
     IF(BT37&gt;Normwerte!$H$6,1,0),
IF(AND(COUNTIF(BT37,"&gt;0")&gt;0,D37="w",J37="U15"),
     IF(BT37&gt;Normwerte!$H$5,1,0),
IF(AND(COUNTIF(BT37,"&gt;0")&gt;0,D37="w",J37="U16"),
     IF(BT37&gt;Normwerte!$H$4,1,0),
IF(AND(COUNTIF(BT37,"&gt;0")&gt;0,D37="w",J37="U17"),
     IF(BT37&gt;Normwerte!$H$3,1,0),
IF(AND(COUNTIF(BT37,"&gt;0")&gt;0,D37="w",J37="U18"),
     IF(BT37&gt;Normwerte!$H$2,1,0),"")
)))))))))))</f>
        <v/>
      </c>
    </row>
    <row r="38" spans="2:73" x14ac:dyDescent="0.45">
      <c r="B38" s="103"/>
      <c r="C38" s="103"/>
      <c r="D38" s="43"/>
      <c r="E38" s="93"/>
      <c r="F38" s="53"/>
      <c r="G38" s="5"/>
      <c r="H38" s="95"/>
      <c r="I38" s="12" t="str">
        <f>IF(ISBLANK(Table25[[#This Row],[Geb.Datum
'[TT.MM.JJJJ']]]),"",
     YEAR(Table25[[#This Row],[Geb.Datum
'[TT.MM.JJJJ']]]))</f>
        <v/>
      </c>
      <c r="J38" s="30" t="str">
        <f>_xlfn.XLOOKUP(Table25[[#This Row],[Geburtsjahr]],Altersklasse!$B$2:$B$7,Altersklasse!$A$2:$A$7,"",0)</f>
        <v/>
      </c>
      <c r="K38" s="42" t="str">
        <f t="shared" si="9"/>
        <v/>
      </c>
      <c r="L38" s="50" t="str">
        <f>IF(OR(ISBLANK(AF38),NOT(ISNUMBER(AF38))),"",IF(AND(AF38&gt;0,D38="m",J38="U13"),
    IF(AF38&gt;Normwerte!$J$13,2,IF(AF38&gt;Normwerte!$I$13,1,0)),
IF(AND(AF38&gt;0,D38="m",J38="U14"),
     IF(AF38&gt;Normwerte!$J$12,2,IF(AF38&gt;Normwerte!$I$12,1,0)),
IF(AND(AF38&gt;0,D38="m",J38="U15"),
     IF(AF38&gt;Normwerte!$J$11,2,IF(AF38&gt;Normwerte!$I$11,1,0)),
IF(AND(AF38&gt;0,D38="m",J38="U16"),
     IF(AF38&gt;Normwerte!$J$10,2,IF(AF38&gt;Normwerte!$I$10,1,0)),
IF(AND(AF38&gt;0,D38="m",J38="U17"),
     IF(AF38&gt;Normwerte!$J$9,2,IF(AF38&gt;Normwerte!$I$9,1,0)),
IF(AND(AF38&gt;0,D38="m",J38="U18"),
     IF(AF38&gt;Normwerte!$J$8,2,IF(AF38&gt;Normwerte!$I$8,1,0)),
IF(AND(AF38&gt;0,D38="w",J38="U13"),
     IF(AF38&gt;Normwerte!$J$7,2,IF(AF38&gt;Normwerte!$I$7,1,0)),
IF(AND(AF38&gt;0,D38="w",J38="U14"),
     IF(AF38&gt;Normwerte!$J$6,2,IF(AF38&gt;Normwerte!$I$6,1,0)),
IF(AND(AF38&gt;0,D38="w",J38="U15"),
     IF(AF38&gt;Normwerte!$J$5,2,IF(AF38&gt;Normwerte!$I$5,1,0)),
IF(AND(AF38&gt;0,D38="w",J38="U16"),
     IF(AF38&gt;Normwerte!$J$4,2,IF(AF38&gt;Normwerte!$I$4,1,0)),
IF(AND(AF38&gt;0,D38="w",J38="U17"),
     IF(AF38&gt;Normwerte!$J$3,2,IF(AF38&gt;Normwerte!$I$3,1,0)),
IF(AND(AF38&gt;0,D38="w",J38="U18"),
     IF(AF38&gt;Normwerte!$J$2,2,IF(AF38&gt;Normwerte!$I$2,1,0)),"")
))))))))))))</f>
        <v/>
      </c>
      <c r="M38" s="64" t="str">
        <f>IF(AND(Table25[[#This Row],[Position '[L/AA/MB/S/D']]]="L",L38&lt;2),1,Table25[[#This Row],[Landeskader
Punkte
Anthro Berechnung]])</f>
        <v/>
      </c>
      <c r="N38" s="65" t="str">
        <f>IFERROR(IF((Table25[[#This Row],[Z-Score CMJ]]+Table25[[#This Row],[Z Score Spike]])&gt;0, (Table25[[#This Row],[Z-Score CMJ]]+Table25[[#This Row],[Z Score Spike]])/2, ""), "")</f>
        <v/>
      </c>
      <c r="O38" s="63" t="str">
        <f>IF(AND(COUNTIF(N38,"&gt;0")&gt;0,D38="m",J38="U13"),
    IF(N38&gt;Normwerte!$C$13,1,0),
IF(AND(COUNTIF(N38,"&gt;0")&gt;0,D38="m",J38="U14"),
     IF(N38&gt;Normwerte!$C$12,1,0),
IF(AND(COUNTIF(N38,"&gt;0")&gt;0,D38="m",J38="U15"),
     IF(N38&gt;Normwerte!$C$11,1,0),
IF(AND(COUNTIF(N38,"&gt;0")&gt;0,D38="m",J38="U16"),
     IF(N38&gt;Normwerte!$C$10,1,0),
IF(AND(COUNTIF(N38,"&gt;0")&gt;0,D38="m",J38="U17"),
     IF(N38&gt;Normwerte!$C$9,1,0),
IF(AND(COUNTIF(N38,"&gt;0")&gt;0,D38="m",J38="U18"),
     IF(N38&gt;Normwerte!$C$8,1,0),
IF(AND(COUNTIF(N38,"&gt;0")&gt;0,D38="w",J38="U13"),
     IF(N38&gt;Normwerte!$C$7,1,0),
IF(AND(COUNTIF(N38,"&gt;0")&gt;0,D38="w",J38="U14"),
     IF(N38&gt;Normwerte!$C$6,1,0),
IF(AND(COUNTIF(N38,"&gt;0")&gt;0,D38="w",J38="U15"),
     IF(N38&gt;Normwerte!$C$5,1,0),
IF(AND(COUNTIF(N38,"&gt;0")&gt;0,D38="w",J38="U16"),
     IF(N38&gt;Normwerte!$C$4,1,0),
IF(AND(COUNTIF(N38,"&gt;0")&gt;0,D38="w",J38="U17"),
     IF(N38&gt;Normwerte!$C$3,1,0),
IF(AND(COUNTIF(N38,"&gt;0")&gt;0,D38="w",J38="U18"),
     IF(N38&gt;Normwerte!$C$2,1,0),"")
)))))))))))</f>
        <v/>
      </c>
      <c r="P3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8" s="63" t="str">
        <f>IF(AND(COUNTIF(P38,"&gt;0")&gt;0,D38="m",J38="U13"),
    IF(P38&gt;Normwerte!$F$13,1,0),
IF(AND(COUNTIF(P38,"&gt;0")&gt;0,D38="m",J38="U14"),
     IF(P38&gt;Normwerte!$F$12,1,0),
IF(AND(COUNTIF(P38,"&gt;0")&gt;0,D38="m",J38="U15"),
     IF(P38&gt;Normwerte!$F$11,1,0),
IF(AND(COUNTIF(P38,"&gt;0")&gt;0,D38="m",J38="U16"),
     IF(P38&gt;Normwerte!$F$10,1,0),
IF(AND(COUNTIF(P38,"&gt;0")&gt;0,D38="m",J38="U17"),
     IF(P38&gt;Normwerte!$F$9,1,0),
IF(AND(COUNTIF(P38,"&gt;0")&gt;0,D38="m",J38="U18"),
     IF(P38&gt;Normwerte!$F$8,1,0),
IF(AND(COUNTIF(P38,"&gt;0")&gt;0,D38="w",J38="U13"),
     IF(P38&gt;Normwerte!$F$7,1,0),
IF(AND(COUNTIF(P38,"&gt;0")&gt;0,D38="w",J38="U14"),
     IF(P38&gt;Normwerte!$F$6,1,0),
IF(AND(COUNTIF(P38,"&gt;0")&gt;0,D38="w",J38="U15"),
     IF(P38&gt;Normwerte!$F$5,1,0),
IF(AND(COUNTIF(P38,"&gt;0")&gt;0,D38="w",J38="U16"),
     IF(P38&gt;Normwerte!$F$4,1,0),
IF(AND(COUNTIF(P38,"&gt;0")&gt;0,D38="w",J38="U17"),
     IF(P38&gt;Normwerte!$F$3,1,0),
IF(AND(COUNTIF(P38,"&gt;0")&gt;0,D38="w",J38="U18"),
     IF(P38&gt;Normwerte!$F$2,1,0),"")
)))))))))))</f>
        <v/>
      </c>
      <c r="R38" s="66" t="str">
        <f>Table25[[#This Row],[Punkte
T-Test]]</f>
        <v/>
      </c>
      <c r="S38" s="73" t="str">
        <f>IF(SUMIF(Table25[[#This Row],[Landeskader
Punkte
Anthro]:[Landeskader
Punkte
T-Test]],"&gt;0")=0,
    "",
    SUM(M38,O38,Q38,R38))</f>
        <v/>
      </c>
      <c r="T38" s="101"/>
      <c r="U38" s="101"/>
      <c r="V38" s="26"/>
      <c r="W38" s="26"/>
      <c r="X38" s="26"/>
      <c r="Y38" s="24"/>
      <c r="Z38" s="24"/>
      <c r="AA38" s="24"/>
      <c r="AB38" s="26"/>
      <c r="AC38" s="26"/>
      <c r="AD3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8" s="55" t="str">
        <f t="shared" si="7"/>
        <v/>
      </c>
      <c r="AF38" s="75" t="str">
        <f t="shared" si="10"/>
        <v/>
      </c>
      <c r="AG38" s="74"/>
      <c r="AH38" s="52"/>
      <c r="AI38" s="24"/>
      <c r="AJ38" s="36" t="str">
        <f>IF(COUNTIF(Table25[[#This Row],[Jump &amp; Reach 
(CMJ) V1]:[Jump &amp; Reach 
(CMJ) V3]],"&gt;0")&gt;0,
     MAX(Table25[[#This Row],[Jump &amp; Reach 
(CMJ) V1]:[Jump &amp; Reach 
(CMJ) V3]]),
     "")</f>
        <v/>
      </c>
      <c r="AK38" s="37" t="str">
        <f>IF(COUNTIF(Table25[[#This Row],[Jump &amp; Reach 
(CMJ) max.]],"&gt;0")&gt;0,
     Table25[[#This Row],[Jump &amp; Reach 
(CMJ) max.]]-Table25[[#This Row],[Reichhöhe
einarmig '[cm']]],
     "")</f>
        <v/>
      </c>
      <c r="AL38" s="57" t="str">
        <f t="shared" si="11"/>
        <v/>
      </c>
      <c r="AM38" s="38" t="str">
        <f>IF(AND(COUNTIF(AL38,"&gt;0")&gt;0,D38="m",J38="U13"),
    IF(AL38&gt;Normwerte!$C$13,1,0),
IF(AND(COUNTIF(AL38,"&gt;0")&gt;0,D38="m",J38="U14"),
     IF(AL38&gt;Normwerte!$C$12,1,0),
IF(AND(COUNTIF(AL38,"&gt;0")&gt;0,D38="m",J38="U15"),
     IF(AL38&gt;Normwerte!$C$11,1,0),
IF(AND(COUNTIF(AL38,"&gt;0")&gt;0,D38="m",J38="U16"),
     IF(AL38&gt;Normwerte!$C$10,1,0),
IF(AND(COUNTIF(AL38,"&gt;0")&gt;0,D38="m",J38="U17"),
     IF(AL38&gt;Normwerte!$C$9,1,0),
IF(AND(COUNTIF(AL38,"&gt;0")&gt;0,D38="m",J38="U18"),
     IF(AL38&gt;Normwerte!$C$8,1,0),
IF(AND(COUNTIF(AL38,"&gt;0")&gt;0,D38="w",J38="U13"),
     IF(AL38&gt;Normwerte!$C$7,1,0),
IF(AND(COUNTIF(AL38,"&gt;0")&gt;0,D38="w",J38="U14"),
     IF(AL38&gt;Normwerte!$C$6,1,0),
IF(AND(COUNTIF(AL38,"&gt;0")&gt;0,D38="w",J38="U15"),
     IF(AL38&gt;Normwerte!$C$5,1,0),
IF(AND(COUNTIF(AL38,"&gt;0")&gt;0,D38="w",J38="U16"),
     IF(AL38&gt;Normwerte!$C$4,1,0),
IF(AND(COUNTIF(AL38,"&gt;0")&gt;0,D38="w",J38="U17"),
     IF(AL38&gt;Normwerte!$C$3,1,0),
IF(AND(COUNTIF(AL38,"&gt;0")&gt;0,D38="w",J38="U18"),
     IF(AL38&gt;Normwerte!$C$2,1,0),"")
)))))))))))</f>
        <v/>
      </c>
      <c r="AN38" s="6"/>
      <c r="AO38" s="6"/>
      <c r="AP38" s="6"/>
      <c r="AQ3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8" s="38" t="str">
        <f>IF(COUNTIF(Table25[[#This Row],[Jump &amp; Reach 
(Spike) max.]],"&gt;0")&gt;0,
     Table25[[#This Row],[Jump &amp; Reach 
(Spike) max.]]-Table25[[#This Row],[Reichhöhe
einarmig '[cm']]],
     "")</f>
        <v/>
      </c>
      <c r="AS38" s="57" t="str">
        <f t="shared" si="12"/>
        <v/>
      </c>
      <c r="AT38" s="38" t="str">
        <f>IF(AND(COUNTIF(AS38,"&gt;0")&gt;0,D38="m",J38="U13"),
    IF(AS38&gt;Normwerte!$D$13,1,0),
IF(AND(COUNTIF(AS38,"&gt;0")&gt;0,D38="m",J38="U14"),
     IF(AS38&gt;Normwerte!$D$12,1,0),
IF(AND(COUNTIF(AS38,"&gt;0")&gt;0,D38="m",J38="U15"),
     IF(AS38&gt;Normwerte!$D$11,1,0),
IF(AND(COUNTIF(AS38,"&gt;0")&gt;0,D38="m",J38="U16"),
     IF(AS38&gt;Normwerte!$D$10,1,0),
IF(AND(COUNTIF(AS38,"&gt;0")&gt;0,D38="m",J38="U17"),
     IF(AS38&gt;Normwerte!$D$9,1,0),
IF(AND(COUNTIF(AS38,"&gt;0")&gt;0,D38="m",J38="U18"),
     IF(AS38&gt;Normwerte!$D$8,1,0),
IF(AND(COUNTIF(AS38,"&gt;0")&gt;0,D38="w",J38="U13"),
     IF(AS38&gt;Normwerte!$D$7,1,0),
IF(AND(COUNTIF(AS38,"&gt;0")&gt;0,D38="w",J38="U14"),
     IF(AS38&gt;Normwerte!$D$6,1,0),
IF(AND(COUNTIF(AS38,"&gt;0")&gt;0,D38="w",J38="U15"),
     IF(AS38&gt;Normwerte!$D$5,1,0),
IF(AND(COUNTIF(AS38,"&gt;0")&gt;0,D38="w",J38="U16"),
     IF(AS38&gt;Normwerte!$D$4,1,0),
IF(AND(COUNTIF(AS38,"&gt;0")&gt;0,D38="w",J38="U17"),
     IF(AS38&gt;Normwerte!$D$3,1,0),
IF(AND(COUNTIF(AS38,"&gt;0")&gt;0,D38="w",J38="U18"),
     IF(AS38&gt;Normwerte!$D$2,1,0),"")
)))))))))))</f>
        <v/>
      </c>
      <c r="AU38" s="6"/>
      <c r="AV38" s="6"/>
      <c r="AW38" s="6"/>
      <c r="AX3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8" s="57" t="str">
        <f t="shared" si="13"/>
        <v/>
      </c>
      <c r="AZ38" s="38" t="str">
        <f>IF(AND(COUNTIF(AY38,"&gt;0")&gt;0,D38="m",J38="U13"),
    IF(AY38&gt;Normwerte!$E$13,1,0),
IF(AND(COUNTIF(AY38,"&gt;0")&gt;0,D38="m",J38="U14"),
     IF(AY38&gt;Normwerte!$E$12,1,0),
IF(AND(COUNTIF(AY38,"&gt;0")&gt;0,D38="m",J38="U15"),
     IF(AY38&gt;Normwerte!$E$11,1,0),
IF(AND(COUNTIF(AY38,"&gt;0")&gt;0,D38="m",J38="U16"),
     IF(AY38&gt;Normwerte!$E$10,1,0),
IF(AND(COUNTIF(AY38,"&gt;0")&gt;0,D38="m",J38="U17"),
     IF(AY38&gt;Normwerte!$E$9,1,0),
IF(AND(COUNTIF(AY38,"&gt;0")&gt;0,D38="m",J38="U18"),
     IF(AY38&gt;Normwerte!$E$8,1,0),
IF(AND(COUNTIF(AY38,"&gt;0")&gt;0,D38="w",J38="U13"),
     IF(AY38&gt;Normwerte!$E$7,1,0),
IF(AND(COUNTIF(AY38,"&gt;0")&gt;0,D38="w",J38="U14"),
     IF(AY38&gt;Normwerte!$E$6,1,0),
IF(AND(COUNTIF(AY38,"&gt;0")&gt;0,D38="w",J38="U15"),
     IF(AY38&gt;Normwerte!$E$5,1,0),
IF(AND(COUNTIF(AY38,"&gt;0")&gt;0,D38="w",J38="U16"),
     IF(AY38&gt;Normwerte!$E$4,1,0),
IF(AND(COUNTIF(AY38,"&gt;0")&gt;0,D38="w",J38="U17"),
     IF(AY38&gt;Normwerte!$E$3,1,0),
IF(AND(COUNTIF(AY38,"&gt;0")&gt;0,D38="w",J38="U18"),
     IF(AY38&gt;Normwerte!$E$2,1,0),"")
)))))))))))</f>
        <v/>
      </c>
      <c r="BA38" s="6"/>
      <c r="BB38" s="6"/>
      <c r="BC38" s="6"/>
      <c r="BD3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8" s="56" t="str">
        <f t="shared" si="8"/>
        <v/>
      </c>
      <c r="BF38" s="38" t="str">
        <f>IF(AND(COUNTIF(BE38,"&gt;0")&gt;0,D38="m",J38="U13"),
    IF(BE38&gt;Normwerte!$F$13,1,0),
IF(AND(COUNTIF(BE38,"&gt;0")&gt;0,D38="m",J38="U14"),
     IF(BE38&gt;Normwerte!$F$12,1,0),
IF(AND(COUNTIF(BE38,"&gt;0")&gt;0,D38="m",J38="U15"),
     IF(BE38&gt;Normwerte!$F$11,1,0),
IF(AND(COUNTIF(BE38,"&gt;0")&gt;0,D38="m",J38="U16"),
     IF(BE38&gt;Normwerte!$F$10,1,0),
IF(AND(COUNTIF(BE38,"&gt;0")&gt;0,D38="m",J38="U17"),
     IF(BE38&gt;Normwerte!$F$9,1,0),
IF(AND(COUNTIF(BE38,"&gt;0")&gt;0,D38="m",J38="U18"),
     IF(BE38&gt;Normwerte!$F$8,1,0),
IF(AND(COUNTIF(BE38,"&gt;0")&gt;0,D38="w",J38="U13"),
     IF(BE38&gt;Normwerte!$F$7,1,0),
IF(AND(COUNTIF(BE38,"&gt;0")&gt;0,D38="w",J38="U14"),
     IF(BE38&gt;Normwerte!$F$6,1,0),
IF(AND(COUNTIF(BE38,"&gt;0")&gt;0,D38="w",J38="U15"),
     IF(BE38&gt;Normwerte!$F$5,1,0),
IF(AND(COUNTIF(BE38,"&gt;0")&gt;0,D38="w",J38="U16"),
     IF(BE38&gt;Normwerte!$F$4,1,0),
IF(AND(COUNTIF(BE38,"&gt;0")&gt;0,D38="w",J38="U17"),
     IF(BE38&gt;Normwerte!$F$3,1,0),
IF(AND(COUNTIF(BE38,"&gt;0")&gt;0,D38="w",J38="U18"),
     IF(BE38&gt;Normwerte!$F$2,1,0),"")
)))))))))))</f>
        <v/>
      </c>
      <c r="BG38" s="6"/>
      <c r="BH38" s="6"/>
      <c r="BI38" s="6"/>
      <c r="BJ38" s="40" t="str">
        <f>IF(COUNTIF(Table25[[#This Row],[Schlagballwurf V1
'[km/h']]:[Schlagballwurf V3
'[km/h']]],"&gt;0")&gt;0,
     MAX(Table25[[#This Row],[Schlagballwurf V1
'[km/h']]:[Schlagballwurf V3
'[km/h']]]),
     "")</f>
        <v/>
      </c>
      <c r="BK38" s="57" t="str">
        <f t="shared" si="14"/>
        <v/>
      </c>
      <c r="BL38" s="38" t="str">
        <f>IF(AND(COUNTIF(BK38,"&gt;0")&gt;0,D38="m",J38="U13"),
     IF(BK38&gt;Normwerte!$G$13,1,0),
IF(AND(COUNTIF(BK38,"&gt;0")&gt;0,D38="m",J38="U14"),
     IF(BK38&gt;Normwerte!$G$12,1,0),
IF(AND(COUNTIF(BK38,"&gt;0")&gt;0,D38="m",J38="U15"),
     IF(BK38&gt;Normwerte!$G$11,1,0),
IF(AND(COUNTIF(BK38,"&gt;0")&gt;0,D38="m",J38="U16"),
     IF(BK38&gt;Normwerte!$G$10,1,0),
IF(AND(COUNTIF(BK38,"&gt;0")&gt;0,D38="m",J38="U17"),
     IF(BK38&gt;Normwerte!$G$9,1,0),
IF(AND(COUNTIF(BK38,"&gt;0")&gt;0,D38="m",J38="U18"),
     IF(BK38&gt;Normwerte!$G$8,1,0),
IF(AND(COUNTIF(BK38,"&gt;0")&gt;0,D38="w",J38="U13"),
     IF(BK38&gt;Normwerte!$G$7,1,0),
IF(AND(COUNTIF(BK38,"&gt;0")&gt;0,D38="w",J38="U14"),
     IF(BK38&gt;Normwerte!$G$6,1,0),
IF(AND(COUNTIF(BK38,"&gt;0")&gt;0,D38="w",J38="U15"),
     IF(BK38&gt;Normwerte!$G$5,1,0),
IF(AND(COUNTIF(BK38,"&gt;0")&gt;0,D38="w",J38="U16"),
     IF(BK38&gt;Normwerte!$G$4,1,0),
IF(AND(COUNTIF(BK38,"&gt;0")&gt;0,D38="w",J38="U17"),
     IF(BK38&gt;Normwerte!$G$3,1,0),
IF(AND(COUNTIF(BK38,"&gt;0")&gt;0,D38="w",J38="U18"),
     IF(BK38&gt;Normwerte!$G$2,1,0),"")
)))))))))))</f>
        <v/>
      </c>
      <c r="BM38" s="6"/>
      <c r="BN38" s="6"/>
      <c r="BO38" s="6"/>
      <c r="BP38" s="6"/>
      <c r="BQ38" s="40" t="str">
        <f>IF(COUNTIF(Table25[[#This Row],[T-Test links
V1
'[s']]:[T-Test links
V2
'[s']]],"&gt;0")&gt;0,
     MIN(Table25[[#This Row],[T-Test links
V1
'[s']]:[T-Test links
V2
'[s']]]),
     "")</f>
        <v/>
      </c>
      <c r="BR38" s="40" t="str">
        <f>IF(COUNTIF(Table25[[#This Row],[T-Test rechts 
V1
'[s']]:[T-Test rechts
V2
'[s']]],"&gt;0")&gt;0,
     MIN(Table25[[#This Row],[T-Test rechts 
V1
'[s']]:[T-Test rechts
V2
'[s']]]),
     "")</f>
        <v/>
      </c>
      <c r="BS3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8" s="57" t="str">
        <f t="shared" si="15"/>
        <v/>
      </c>
      <c r="BU38" s="38" t="str">
        <f>IF(AND(COUNTIF(BT38,"&gt;0")&gt;0,D38="m",J38="U13"),
     IF(BT38&gt;Normwerte!$H$13,1,0),
IF(AND(COUNTIF(BT38,"&gt;0")&gt;0,D38="m",J38="U14"),
     IF(BT38&gt;Normwerte!$H$12,1,0),
IF(AND(COUNTIF(BT38,"&gt;0")&gt;0,D38="m",J38="U15"),
     IF(BT38&gt;Normwerte!$H$11,1,0),
IF(AND(COUNTIF(BT38,"&gt;0")&gt;0,D38="m",J38="U16"),
     IF(BT38&gt;Normwerte!$H$10,1,0),
IF(AND(COUNTIF(BT38,"&gt;0")&gt;0,D38="m",J38="U17"),
     IF(BT38&gt;Normwerte!$H$9,1,0),
IF(AND(COUNTIF(BT38,"&gt;0")&gt;0,D38="m",J38="U18"),
     IF(BT38&gt;Normwerte!$H$8,1,0),
IF(AND(COUNTIF(BT38,"&gt;0")&gt;0,D38="w",J38="U13"),
     IF(BT38&gt;Normwerte!$H$7,1,0),
IF(AND(COUNTIF(BT38,"&gt;0")&gt;0,D38="w",J38="U14"),
     IF(BT38&gt;Normwerte!$H$6,1,0),
IF(AND(COUNTIF(BT38,"&gt;0")&gt;0,D38="w",J38="U15"),
     IF(BT38&gt;Normwerte!$H$5,1,0),
IF(AND(COUNTIF(BT38,"&gt;0")&gt;0,D38="w",J38="U16"),
     IF(BT38&gt;Normwerte!$H$4,1,0),
IF(AND(COUNTIF(BT38,"&gt;0")&gt;0,D38="w",J38="U17"),
     IF(BT38&gt;Normwerte!$H$3,1,0),
IF(AND(COUNTIF(BT38,"&gt;0")&gt;0,D38="w",J38="U18"),
     IF(BT38&gt;Normwerte!$H$2,1,0),"")
)))))))))))</f>
        <v/>
      </c>
    </row>
    <row r="39" spans="2:73" x14ac:dyDescent="0.45">
      <c r="B39" s="103"/>
      <c r="C39" s="103"/>
      <c r="D39" s="43"/>
      <c r="E39" s="93"/>
      <c r="F39" s="53"/>
      <c r="G39" s="5"/>
      <c r="H39" s="95"/>
      <c r="I39" s="12" t="str">
        <f>IF(ISBLANK(Table25[[#This Row],[Geb.Datum
'[TT.MM.JJJJ']]]),"",
     YEAR(Table25[[#This Row],[Geb.Datum
'[TT.MM.JJJJ']]]))</f>
        <v/>
      </c>
      <c r="J39" s="30" t="str">
        <f>_xlfn.XLOOKUP(Table25[[#This Row],[Geburtsjahr]],Altersklasse!$B$2:$B$7,Altersklasse!$A$2:$A$7,"",0)</f>
        <v/>
      </c>
      <c r="K39" s="42" t="str">
        <f t="shared" si="9"/>
        <v/>
      </c>
      <c r="L39" s="50" t="str">
        <f>IF(OR(ISBLANK(AF39),NOT(ISNUMBER(AF39))),"",IF(AND(AF39&gt;0,D39="m",J39="U13"),
    IF(AF39&gt;Normwerte!$J$13,2,IF(AF39&gt;Normwerte!$I$13,1,0)),
IF(AND(AF39&gt;0,D39="m",J39="U14"),
     IF(AF39&gt;Normwerte!$J$12,2,IF(AF39&gt;Normwerte!$I$12,1,0)),
IF(AND(AF39&gt;0,D39="m",J39="U15"),
     IF(AF39&gt;Normwerte!$J$11,2,IF(AF39&gt;Normwerte!$I$11,1,0)),
IF(AND(AF39&gt;0,D39="m",J39="U16"),
     IF(AF39&gt;Normwerte!$J$10,2,IF(AF39&gt;Normwerte!$I$10,1,0)),
IF(AND(AF39&gt;0,D39="m",J39="U17"),
     IF(AF39&gt;Normwerte!$J$9,2,IF(AF39&gt;Normwerte!$I$9,1,0)),
IF(AND(AF39&gt;0,D39="m",J39="U18"),
     IF(AF39&gt;Normwerte!$J$8,2,IF(AF39&gt;Normwerte!$I$8,1,0)),
IF(AND(AF39&gt;0,D39="w",J39="U13"),
     IF(AF39&gt;Normwerte!$J$7,2,IF(AF39&gt;Normwerte!$I$7,1,0)),
IF(AND(AF39&gt;0,D39="w",J39="U14"),
     IF(AF39&gt;Normwerte!$J$6,2,IF(AF39&gt;Normwerte!$I$6,1,0)),
IF(AND(AF39&gt;0,D39="w",J39="U15"),
     IF(AF39&gt;Normwerte!$J$5,2,IF(AF39&gt;Normwerte!$I$5,1,0)),
IF(AND(AF39&gt;0,D39="w",J39="U16"),
     IF(AF39&gt;Normwerte!$J$4,2,IF(AF39&gt;Normwerte!$I$4,1,0)),
IF(AND(AF39&gt;0,D39="w",J39="U17"),
     IF(AF39&gt;Normwerte!$J$3,2,IF(AF39&gt;Normwerte!$I$3,1,0)),
IF(AND(AF39&gt;0,D39="w",J39="U18"),
     IF(AF39&gt;Normwerte!$J$2,2,IF(AF39&gt;Normwerte!$I$2,1,0)),"")
))))))))))))</f>
        <v/>
      </c>
      <c r="M39" s="64" t="str">
        <f>IF(AND(Table25[[#This Row],[Position '[L/AA/MB/S/D']]]="L",L39&lt;2),1,Table25[[#This Row],[Landeskader
Punkte
Anthro Berechnung]])</f>
        <v/>
      </c>
      <c r="N39" s="65" t="str">
        <f>IFERROR(IF((Table25[[#This Row],[Z-Score CMJ]]+Table25[[#This Row],[Z Score Spike]])&gt;0, (Table25[[#This Row],[Z-Score CMJ]]+Table25[[#This Row],[Z Score Spike]])/2, ""), "")</f>
        <v/>
      </c>
      <c r="O39" s="63" t="str">
        <f>IF(AND(COUNTIF(N39,"&gt;0")&gt;0,D39="m",J39="U13"),
    IF(N39&gt;Normwerte!$C$13,1,0),
IF(AND(COUNTIF(N39,"&gt;0")&gt;0,D39="m",J39="U14"),
     IF(N39&gt;Normwerte!$C$12,1,0),
IF(AND(COUNTIF(N39,"&gt;0")&gt;0,D39="m",J39="U15"),
     IF(N39&gt;Normwerte!$C$11,1,0),
IF(AND(COUNTIF(N39,"&gt;0")&gt;0,D39="m",J39="U16"),
     IF(N39&gt;Normwerte!$C$10,1,0),
IF(AND(COUNTIF(N39,"&gt;0")&gt;0,D39="m",J39="U17"),
     IF(N39&gt;Normwerte!$C$9,1,0),
IF(AND(COUNTIF(N39,"&gt;0")&gt;0,D39="m",J39="U18"),
     IF(N39&gt;Normwerte!$C$8,1,0),
IF(AND(COUNTIF(N39,"&gt;0")&gt;0,D39="w",J39="U13"),
     IF(N39&gt;Normwerte!$C$7,1,0),
IF(AND(COUNTIF(N39,"&gt;0")&gt;0,D39="w",J39="U14"),
     IF(N39&gt;Normwerte!$C$6,1,0),
IF(AND(COUNTIF(N39,"&gt;0")&gt;0,D39="w",J39="U15"),
     IF(N39&gt;Normwerte!$C$5,1,0),
IF(AND(COUNTIF(N39,"&gt;0")&gt;0,D39="w",J39="U16"),
     IF(N39&gt;Normwerte!$C$4,1,0),
IF(AND(COUNTIF(N39,"&gt;0")&gt;0,D39="w",J39="U17"),
     IF(N39&gt;Normwerte!$C$3,1,0),
IF(AND(COUNTIF(N39,"&gt;0")&gt;0,D39="w",J39="U18"),
     IF(N39&gt;Normwerte!$C$2,1,0),"")
)))))))))))</f>
        <v/>
      </c>
      <c r="P3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39" s="63" t="str">
        <f>IF(AND(COUNTIF(P39,"&gt;0")&gt;0,D39="m",J39="U13"),
    IF(P39&gt;Normwerte!$F$13,1,0),
IF(AND(COUNTIF(P39,"&gt;0")&gt;0,D39="m",J39="U14"),
     IF(P39&gt;Normwerte!$F$12,1,0),
IF(AND(COUNTIF(P39,"&gt;0")&gt;0,D39="m",J39="U15"),
     IF(P39&gt;Normwerte!$F$11,1,0),
IF(AND(COUNTIF(P39,"&gt;0")&gt;0,D39="m",J39="U16"),
     IF(P39&gt;Normwerte!$F$10,1,0),
IF(AND(COUNTIF(P39,"&gt;0")&gt;0,D39="m",J39="U17"),
     IF(P39&gt;Normwerte!$F$9,1,0),
IF(AND(COUNTIF(P39,"&gt;0")&gt;0,D39="m",J39="U18"),
     IF(P39&gt;Normwerte!$F$8,1,0),
IF(AND(COUNTIF(P39,"&gt;0")&gt;0,D39="w",J39="U13"),
     IF(P39&gt;Normwerte!$F$7,1,0),
IF(AND(COUNTIF(P39,"&gt;0")&gt;0,D39="w",J39="U14"),
     IF(P39&gt;Normwerte!$F$6,1,0),
IF(AND(COUNTIF(P39,"&gt;0")&gt;0,D39="w",J39="U15"),
     IF(P39&gt;Normwerte!$F$5,1,0),
IF(AND(COUNTIF(P39,"&gt;0")&gt;0,D39="w",J39="U16"),
     IF(P39&gt;Normwerte!$F$4,1,0),
IF(AND(COUNTIF(P39,"&gt;0")&gt;0,D39="w",J39="U17"),
     IF(P39&gt;Normwerte!$F$3,1,0),
IF(AND(COUNTIF(P39,"&gt;0")&gt;0,D39="w",J39="U18"),
     IF(P39&gt;Normwerte!$F$2,1,0),"")
)))))))))))</f>
        <v/>
      </c>
      <c r="R39" s="66" t="str">
        <f>Table25[[#This Row],[Punkte
T-Test]]</f>
        <v/>
      </c>
      <c r="S39" s="73" t="str">
        <f>IF(SUMIF(Table25[[#This Row],[Landeskader
Punkte
Anthro]:[Landeskader
Punkte
T-Test]],"&gt;0")=0,
    "",
    SUM(M39,O39,Q39,R39))</f>
        <v/>
      </c>
      <c r="T39" s="101"/>
      <c r="U39" s="101"/>
      <c r="V39" s="26"/>
      <c r="W39" s="26"/>
      <c r="X39" s="26"/>
      <c r="Y39" s="24"/>
      <c r="Z39" s="24"/>
      <c r="AA39" s="24"/>
      <c r="AB39" s="26"/>
      <c r="AC39" s="26"/>
      <c r="AD3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39" s="55" t="str">
        <f t="shared" si="7"/>
        <v/>
      </c>
      <c r="AF39" s="75" t="str">
        <f t="shared" si="10"/>
        <v/>
      </c>
      <c r="AG39" s="74"/>
      <c r="AH39" s="52"/>
      <c r="AI39" s="24"/>
      <c r="AJ39" s="36" t="str">
        <f>IF(COUNTIF(Table25[[#This Row],[Jump &amp; Reach 
(CMJ) V1]:[Jump &amp; Reach 
(CMJ) V3]],"&gt;0")&gt;0,
     MAX(Table25[[#This Row],[Jump &amp; Reach 
(CMJ) V1]:[Jump &amp; Reach 
(CMJ) V3]]),
     "")</f>
        <v/>
      </c>
      <c r="AK39" s="37" t="str">
        <f>IF(COUNTIF(Table25[[#This Row],[Jump &amp; Reach 
(CMJ) max.]],"&gt;0")&gt;0,
     Table25[[#This Row],[Jump &amp; Reach 
(CMJ) max.]]-Table25[[#This Row],[Reichhöhe
einarmig '[cm']]],
     "")</f>
        <v/>
      </c>
      <c r="AL39" s="57" t="str">
        <f t="shared" si="11"/>
        <v/>
      </c>
      <c r="AM39" s="38" t="str">
        <f>IF(AND(COUNTIF(AL39,"&gt;0")&gt;0,D39="m",J39="U13"),
    IF(AL39&gt;Normwerte!$C$13,1,0),
IF(AND(COUNTIF(AL39,"&gt;0")&gt;0,D39="m",J39="U14"),
     IF(AL39&gt;Normwerte!$C$12,1,0),
IF(AND(COUNTIF(AL39,"&gt;0")&gt;0,D39="m",J39="U15"),
     IF(AL39&gt;Normwerte!$C$11,1,0),
IF(AND(COUNTIF(AL39,"&gt;0")&gt;0,D39="m",J39="U16"),
     IF(AL39&gt;Normwerte!$C$10,1,0),
IF(AND(COUNTIF(AL39,"&gt;0")&gt;0,D39="m",J39="U17"),
     IF(AL39&gt;Normwerte!$C$9,1,0),
IF(AND(COUNTIF(AL39,"&gt;0")&gt;0,D39="m",J39="U18"),
     IF(AL39&gt;Normwerte!$C$8,1,0),
IF(AND(COUNTIF(AL39,"&gt;0")&gt;0,D39="w",J39="U13"),
     IF(AL39&gt;Normwerte!$C$7,1,0),
IF(AND(COUNTIF(AL39,"&gt;0")&gt;0,D39="w",J39="U14"),
     IF(AL39&gt;Normwerte!$C$6,1,0),
IF(AND(COUNTIF(AL39,"&gt;0")&gt;0,D39="w",J39="U15"),
     IF(AL39&gt;Normwerte!$C$5,1,0),
IF(AND(COUNTIF(AL39,"&gt;0")&gt;0,D39="w",J39="U16"),
     IF(AL39&gt;Normwerte!$C$4,1,0),
IF(AND(COUNTIF(AL39,"&gt;0")&gt;0,D39="w",J39="U17"),
     IF(AL39&gt;Normwerte!$C$3,1,0),
IF(AND(COUNTIF(AL39,"&gt;0")&gt;0,D39="w",J39="U18"),
     IF(AL39&gt;Normwerte!$C$2,1,0),"")
)))))))))))</f>
        <v/>
      </c>
      <c r="AN39" s="6"/>
      <c r="AO39" s="6"/>
      <c r="AP39" s="6"/>
      <c r="AQ3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39" s="38" t="str">
        <f>IF(COUNTIF(Table25[[#This Row],[Jump &amp; Reach 
(Spike) max.]],"&gt;0")&gt;0,
     Table25[[#This Row],[Jump &amp; Reach 
(Spike) max.]]-Table25[[#This Row],[Reichhöhe
einarmig '[cm']]],
     "")</f>
        <v/>
      </c>
      <c r="AS39" s="57" t="str">
        <f t="shared" si="12"/>
        <v/>
      </c>
      <c r="AT39" s="38" t="str">
        <f>IF(AND(COUNTIF(AS39,"&gt;0")&gt;0,D39="m",J39="U13"),
    IF(AS39&gt;Normwerte!$D$13,1,0),
IF(AND(COUNTIF(AS39,"&gt;0")&gt;0,D39="m",J39="U14"),
     IF(AS39&gt;Normwerte!$D$12,1,0),
IF(AND(COUNTIF(AS39,"&gt;0")&gt;0,D39="m",J39="U15"),
     IF(AS39&gt;Normwerte!$D$11,1,0),
IF(AND(COUNTIF(AS39,"&gt;0")&gt;0,D39="m",J39="U16"),
     IF(AS39&gt;Normwerte!$D$10,1,0),
IF(AND(COUNTIF(AS39,"&gt;0")&gt;0,D39="m",J39="U17"),
     IF(AS39&gt;Normwerte!$D$9,1,0),
IF(AND(COUNTIF(AS39,"&gt;0")&gt;0,D39="m",J39="U18"),
     IF(AS39&gt;Normwerte!$D$8,1,0),
IF(AND(COUNTIF(AS39,"&gt;0")&gt;0,D39="w",J39="U13"),
     IF(AS39&gt;Normwerte!$D$7,1,0),
IF(AND(COUNTIF(AS39,"&gt;0")&gt;0,D39="w",J39="U14"),
     IF(AS39&gt;Normwerte!$D$6,1,0),
IF(AND(COUNTIF(AS39,"&gt;0")&gt;0,D39="w",J39="U15"),
     IF(AS39&gt;Normwerte!$D$5,1,0),
IF(AND(COUNTIF(AS39,"&gt;0")&gt;0,D39="w",J39="U16"),
     IF(AS39&gt;Normwerte!$D$4,1,0),
IF(AND(COUNTIF(AS39,"&gt;0")&gt;0,D39="w",J39="U17"),
     IF(AS39&gt;Normwerte!$D$3,1,0),
IF(AND(COUNTIF(AS39,"&gt;0")&gt;0,D39="w",J39="U18"),
     IF(AS39&gt;Normwerte!$D$2,1,0),"")
)))))))))))</f>
        <v/>
      </c>
      <c r="AU39" s="6"/>
      <c r="AV39" s="6"/>
      <c r="AW39" s="6"/>
      <c r="AX3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39" s="57" t="str">
        <f t="shared" si="13"/>
        <v/>
      </c>
      <c r="AZ39" s="38" t="str">
        <f>IF(AND(COUNTIF(AY39,"&gt;0")&gt;0,D39="m",J39="U13"),
    IF(AY39&gt;Normwerte!$E$13,1,0),
IF(AND(COUNTIF(AY39,"&gt;0")&gt;0,D39="m",J39="U14"),
     IF(AY39&gt;Normwerte!$E$12,1,0),
IF(AND(COUNTIF(AY39,"&gt;0")&gt;0,D39="m",J39="U15"),
     IF(AY39&gt;Normwerte!$E$11,1,0),
IF(AND(COUNTIF(AY39,"&gt;0")&gt;0,D39="m",J39="U16"),
     IF(AY39&gt;Normwerte!$E$10,1,0),
IF(AND(COUNTIF(AY39,"&gt;0")&gt;0,D39="m",J39="U17"),
     IF(AY39&gt;Normwerte!$E$9,1,0),
IF(AND(COUNTIF(AY39,"&gt;0")&gt;0,D39="m",J39="U18"),
     IF(AY39&gt;Normwerte!$E$8,1,0),
IF(AND(COUNTIF(AY39,"&gt;0")&gt;0,D39="w",J39="U13"),
     IF(AY39&gt;Normwerte!$E$7,1,0),
IF(AND(COUNTIF(AY39,"&gt;0")&gt;0,D39="w",J39="U14"),
     IF(AY39&gt;Normwerte!$E$6,1,0),
IF(AND(COUNTIF(AY39,"&gt;0")&gt;0,D39="w",J39="U15"),
     IF(AY39&gt;Normwerte!$E$5,1,0),
IF(AND(COUNTIF(AY39,"&gt;0")&gt;0,D39="w",J39="U16"),
     IF(AY39&gt;Normwerte!$E$4,1,0),
IF(AND(COUNTIF(AY39,"&gt;0")&gt;0,D39="w",J39="U17"),
     IF(AY39&gt;Normwerte!$E$3,1,0),
IF(AND(COUNTIF(AY39,"&gt;0")&gt;0,D39="w",J39="U18"),
     IF(AY39&gt;Normwerte!$E$2,1,0),"")
)))))))))))</f>
        <v/>
      </c>
      <c r="BA39" s="6"/>
      <c r="BB39" s="6"/>
      <c r="BC39" s="6"/>
      <c r="BD3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39" s="56" t="str">
        <f t="shared" si="8"/>
        <v/>
      </c>
      <c r="BF39" s="38" t="str">
        <f>IF(AND(COUNTIF(BE39,"&gt;0")&gt;0,D39="m",J39="U13"),
    IF(BE39&gt;Normwerte!$F$13,1,0),
IF(AND(COUNTIF(BE39,"&gt;0")&gt;0,D39="m",J39="U14"),
     IF(BE39&gt;Normwerte!$F$12,1,0),
IF(AND(COUNTIF(BE39,"&gt;0")&gt;0,D39="m",J39="U15"),
     IF(BE39&gt;Normwerte!$F$11,1,0),
IF(AND(COUNTIF(BE39,"&gt;0")&gt;0,D39="m",J39="U16"),
     IF(BE39&gt;Normwerte!$F$10,1,0),
IF(AND(COUNTIF(BE39,"&gt;0")&gt;0,D39="m",J39="U17"),
     IF(BE39&gt;Normwerte!$F$9,1,0),
IF(AND(COUNTIF(BE39,"&gt;0")&gt;0,D39="m",J39="U18"),
     IF(BE39&gt;Normwerte!$F$8,1,0),
IF(AND(COUNTIF(BE39,"&gt;0")&gt;0,D39="w",J39="U13"),
     IF(BE39&gt;Normwerte!$F$7,1,0),
IF(AND(COUNTIF(BE39,"&gt;0")&gt;0,D39="w",J39="U14"),
     IF(BE39&gt;Normwerte!$F$6,1,0),
IF(AND(COUNTIF(BE39,"&gt;0")&gt;0,D39="w",J39="U15"),
     IF(BE39&gt;Normwerte!$F$5,1,0),
IF(AND(COUNTIF(BE39,"&gt;0")&gt;0,D39="w",J39="U16"),
     IF(BE39&gt;Normwerte!$F$4,1,0),
IF(AND(COUNTIF(BE39,"&gt;0")&gt;0,D39="w",J39="U17"),
     IF(BE39&gt;Normwerte!$F$3,1,0),
IF(AND(COUNTIF(BE39,"&gt;0")&gt;0,D39="w",J39="U18"),
     IF(BE39&gt;Normwerte!$F$2,1,0),"")
)))))))))))</f>
        <v/>
      </c>
      <c r="BG39" s="6"/>
      <c r="BH39" s="6"/>
      <c r="BI39" s="6"/>
      <c r="BJ39" s="40" t="str">
        <f>IF(COUNTIF(Table25[[#This Row],[Schlagballwurf V1
'[km/h']]:[Schlagballwurf V3
'[km/h']]],"&gt;0")&gt;0,
     MAX(Table25[[#This Row],[Schlagballwurf V1
'[km/h']]:[Schlagballwurf V3
'[km/h']]]),
     "")</f>
        <v/>
      </c>
      <c r="BK39" s="57" t="str">
        <f t="shared" si="14"/>
        <v/>
      </c>
      <c r="BL39" s="38" t="str">
        <f>IF(AND(COUNTIF(BK39,"&gt;0")&gt;0,D39="m",J39="U13"),
     IF(BK39&gt;Normwerte!$G$13,1,0),
IF(AND(COUNTIF(BK39,"&gt;0")&gt;0,D39="m",J39="U14"),
     IF(BK39&gt;Normwerte!$G$12,1,0),
IF(AND(COUNTIF(BK39,"&gt;0")&gt;0,D39="m",J39="U15"),
     IF(BK39&gt;Normwerte!$G$11,1,0),
IF(AND(COUNTIF(BK39,"&gt;0")&gt;0,D39="m",J39="U16"),
     IF(BK39&gt;Normwerte!$G$10,1,0),
IF(AND(COUNTIF(BK39,"&gt;0")&gt;0,D39="m",J39="U17"),
     IF(BK39&gt;Normwerte!$G$9,1,0),
IF(AND(COUNTIF(BK39,"&gt;0")&gt;0,D39="m",J39="U18"),
     IF(BK39&gt;Normwerte!$G$8,1,0),
IF(AND(COUNTIF(BK39,"&gt;0")&gt;0,D39="w",J39="U13"),
     IF(BK39&gt;Normwerte!$G$7,1,0),
IF(AND(COUNTIF(BK39,"&gt;0")&gt;0,D39="w",J39="U14"),
     IF(BK39&gt;Normwerte!$G$6,1,0),
IF(AND(COUNTIF(BK39,"&gt;0")&gt;0,D39="w",J39="U15"),
     IF(BK39&gt;Normwerte!$G$5,1,0),
IF(AND(COUNTIF(BK39,"&gt;0")&gt;0,D39="w",J39="U16"),
     IF(BK39&gt;Normwerte!$G$4,1,0),
IF(AND(COUNTIF(BK39,"&gt;0")&gt;0,D39="w",J39="U17"),
     IF(BK39&gt;Normwerte!$G$3,1,0),
IF(AND(COUNTIF(BK39,"&gt;0")&gt;0,D39="w",J39="U18"),
     IF(BK39&gt;Normwerte!$G$2,1,0),"")
)))))))))))</f>
        <v/>
      </c>
      <c r="BM39" s="6"/>
      <c r="BN39" s="6"/>
      <c r="BO39" s="6"/>
      <c r="BP39" s="6"/>
      <c r="BQ39" s="40" t="str">
        <f>IF(COUNTIF(Table25[[#This Row],[T-Test links
V1
'[s']]:[T-Test links
V2
'[s']]],"&gt;0")&gt;0,
     MIN(Table25[[#This Row],[T-Test links
V1
'[s']]:[T-Test links
V2
'[s']]]),
     "")</f>
        <v/>
      </c>
      <c r="BR39" s="40" t="str">
        <f>IF(COUNTIF(Table25[[#This Row],[T-Test rechts 
V1
'[s']]:[T-Test rechts
V2
'[s']]],"&gt;0")&gt;0,
     MIN(Table25[[#This Row],[T-Test rechts 
V1
'[s']]:[T-Test rechts
V2
'[s']]]),
     "")</f>
        <v/>
      </c>
      <c r="BS3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39" s="57" t="str">
        <f t="shared" si="15"/>
        <v/>
      </c>
      <c r="BU39" s="38" t="str">
        <f>IF(AND(COUNTIF(BT39,"&gt;0")&gt;0,D39="m",J39="U13"),
     IF(BT39&gt;Normwerte!$H$13,1,0),
IF(AND(COUNTIF(BT39,"&gt;0")&gt;0,D39="m",J39="U14"),
     IF(BT39&gt;Normwerte!$H$12,1,0),
IF(AND(COUNTIF(BT39,"&gt;0")&gt;0,D39="m",J39="U15"),
     IF(BT39&gt;Normwerte!$H$11,1,0),
IF(AND(COUNTIF(BT39,"&gt;0")&gt;0,D39="m",J39="U16"),
     IF(BT39&gt;Normwerte!$H$10,1,0),
IF(AND(COUNTIF(BT39,"&gt;0")&gt;0,D39="m",J39="U17"),
     IF(BT39&gt;Normwerte!$H$9,1,0),
IF(AND(COUNTIF(BT39,"&gt;0")&gt;0,D39="m",J39="U18"),
     IF(BT39&gt;Normwerte!$H$8,1,0),
IF(AND(COUNTIF(BT39,"&gt;0")&gt;0,D39="w",J39="U13"),
     IF(BT39&gt;Normwerte!$H$7,1,0),
IF(AND(COUNTIF(BT39,"&gt;0")&gt;0,D39="w",J39="U14"),
     IF(BT39&gt;Normwerte!$H$6,1,0),
IF(AND(COUNTIF(BT39,"&gt;0")&gt;0,D39="w",J39="U15"),
     IF(BT39&gt;Normwerte!$H$5,1,0),
IF(AND(COUNTIF(BT39,"&gt;0")&gt;0,D39="w",J39="U16"),
     IF(BT39&gt;Normwerte!$H$4,1,0),
IF(AND(COUNTIF(BT39,"&gt;0")&gt;0,D39="w",J39="U17"),
     IF(BT39&gt;Normwerte!$H$3,1,0),
IF(AND(COUNTIF(BT39,"&gt;0")&gt;0,D39="w",J39="U18"),
     IF(BT39&gt;Normwerte!$H$2,1,0),"")
)))))))))))</f>
        <v/>
      </c>
    </row>
    <row r="40" spans="2:73" x14ac:dyDescent="0.45">
      <c r="B40" s="103"/>
      <c r="C40" s="103"/>
      <c r="D40" s="43"/>
      <c r="E40" s="93"/>
      <c r="F40" s="53"/>
      <c r="G40" s="5"/>
      <c r="H40" s="95"/>
      <c r="I40" s="12" t="str">
        <f>IF(ISBLANK(Table25[[#This Row],[Geb.Datum
'[TT.MM.JJJJ']]]),"",
     YEAR(Table25[[#This Row],[Geb.Datum
'[TT.MM.JJJJ']]]))</f>
        <v/>
      </c>
      <c r="J40" s="30" t="str">
        <f>_xlfn.XLOOKUP(Table25[[#This Row],[Geburtsjahr]],Altersklasse!$B$2:$B$7,Altersklasse!$A$2:$A$7,"",0)</f>
        <v/>
      </c>
      <c r="K40" s="42" t="str">
        <f t="shared" si="9"/>
        <v/>
      </c>
      <c r="L40" s="50" t="str">
        <f>IF(OR(ISBLANK(AF40),NOT(ISNUMBER(AF40))),"",IF(AND(AF40&gt;0,D40="m",J40="U13"),
    IF(AF40&gt;Normwerte!$J$13,2,IF(AF40&gt;Normwerte!$I$13,1,0)),
IF(AND(AF40&gt;0,D40="m",J40="U14"),
     IF(AF40&gt;Normwerte!$J$12,2,IF(AF40&gt;Normwerte!$I$12,1,0)),
IF(AND(AF40&gt;0,D40="m",J40="U15"),
     IF(AF40&gt;Normwerte!$J$11,2,IF(AF40&gt;Normwerte!$I$11,1,0)),
IF(AND(AF40&gt;0,D40="m",J40="U16"),
     IF(AF40&gt;Normwerte!$J$10,2,IF(AF40&gt;Normwerte!$I$10,1,0)),
IF(AND(AF40&gt;0,D40="m",J40="U17"),
     IF(AF40&gt;Normwerte!$J$9,2,IF(AF40&gt;Normwerte!$I$9,1,0)),
IF(AND(AF40&gt;0,D40="m",J40="U18"),
     IF(AF40&gt;Normwerte!$J$8,2,IF(AF40&gt;Normwerte!$I$8,1,0)),
IF(AND(AF40&gt;0,D40="w",J40="U13"),
     IF(AF40&gt;Normwerte!$J$7,2,IF(AF40&gt;Normwerte!$I$7,1,0)),
IF(AND(AF40&gt;0,D40="w",J40="U14"),
     IF(AF40&gt;Normwerte!$J$6,2,IF(AF40&gt;Normwerte!$I$6,1,0)),
IF(AND(AF40&gt;0,D40="w",J40="U15"),
     IF(AF40&gt;Normwerte!$J$5,2,IF(AF40&gt;Normwerte!$I$5,1,0)),
IF(AND(AF40&gt;0,D40="w",J40="U16"),
     IF(AF40&gt;Normwerte!$J$4,2,IF(AF40&gt;Normwerte!$I$4,1,0)),
IF(AND(AF40&gt;0,D40="w",J40="U17"),
     IF(AF40&gt;Normwerte!$J$3,2,IF(AF40&gt;Normwerte!$I$3,1,0)),
IF(AND(AF40&gt;0,D40="w",J40="U18"),
     IF(AF40&gt;Normwerte!$J$2,2,IF(AF40&gt;Normwerte!$I$2,1,0)),"")
))))))))))))</f>
        <v/>
      </c>
      <c r="M40" s="64" t="str">
        <f>IF(AND(Table25[[#This Row],[Position '[L/AA/MB/S/D']]]="L",L40&lt;2),1,Table25[[#This Row],[Landeskader
Punkte
Anthro Berechnung]])</f>
        <v/>
      </c>
      <c r="N40" s="65" t="str">
        <f>IFERROR(IF((Table25[[#This Row],[Z-Score CMJ]]+Table25[[#This Row],[Z Score Spike]])&gt;0, (Table25[[#This Row],[Z-Score CMJ]]+Table25[[#This Row],[Z Score Spike]])/2, ""), "")</f>
        <v/>
      </c>
      <c r="O40" s="63" t="str">
        <f>IF(AND(COUNTIF(N40,"&gt;0")&gt;0,D40="m",J40="U13"),
    IF(N40&gt;Normwerte!$C$13,1,0),
IF(AND(COUNTIF(N40,"&gt;0")&gt;0,D40="m",J40="U14"),
     IF(N40&gt;Normwerte!$C$12,1,0),
IF(AND(COUNTIF(N40,"&gt;0")&gt;0,D40="m",J40="U15"),
     IF(N40&gt;Normwerte!$C$11,1,0),
IF(AND(COUNTIF(N40,"&gt;0")&gt;0,D40="m",J40="U16"),
     IF(N40&gt;Normwerte!$C$10,1,0),
IF(AND(COUNTIF(N40,"&gt;0")&gt;0,D40="m",J40="U17"),
     IF(N40&gt;Normwerte!$C$9,1,0),
IF(AND(COUNTIF(N40,"&gt;0")&gt;0,D40="m",J40="U18"),
     IF(N40&gt;Normwerte!$C$8,1,0),
IF(AND(COUNTIF(N40,"&gt;0")&gt;0,D40="w",J40="U13"),
     IF(N40&gt;Normwerte!$C$7,1,0),
IF(AND(COUNTIF(N40,"&gt;0")&gt;0,D40="w",J40="U14"),
     IF(N40&gt;Normwerte!$C$6,1,0),
IF(AND(COUNTIF(N40,"&gt;0")&gt;0,D40="w",J40="U15"),
     IF(N40&gt;Normwerte!$C$5,1,0),
IF(AND(COUNTIF(N40,"&gt;0")&gt;0,D40="w",J40="U16"),
     IF(N40&gt;Normwerte!$C$4,1,0),
IF(AND(COUNTIF(N40,"&gt;0")&gt;0,D40="w",J40="U17"),
     IF(N40&gt;Normwerte!$C$3,1,0),
IF(AND(COUNTIF(N40,"&gt;0")&gt;0,D40="w",J40="U18"),
     IF(N40&gt;Normwerte!$C$2,1,0),"")
)))))))))))</f>
        <v/>
      </c>
      <c r="P4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0" s="63" t="str">
        <f>IF(AND(COUNTIF(P40,"&gt;0")&gt;0,D40="m",J40="U13"),
    IF(P40&gt;Normwerte!$F$13,1,0),
IF(AND(COUNTIF(P40,"&gt;0")&gt;0,D40="m",J40="U14"),
     IF(P40&gt;Normwerte!$F$12,1,0),
IF(AND(COUNTIF(P40,"&gt;0")&gt;0,D40="m",J40="U15"),
     IF(P40&gt;Normwerte!$F$11,1,0),
IF(AND(COUNTIF(P40,"&gt;0")&gt;0,D40="m",J40="U16"),
     IF(P40&gt;Normwerte!$F$10,1,0),
IF(AND(COUNTIF(P40,"&gt;0")&gt;0,D40="m",J40="U17"),
     IF(P40&gt;Normwerte!$F$9,1,0),
IF(AND(COUNTIF(P40,"&gt;0")&gt;0,D40="m",J40="U18"),
     IF(P40&gt;Normwerte!$F$8,1,0),
IF(AND(COUNTIF(P40,"&gt;0")&gt;0,D40="w",J40="U13"),
     IF(P40&gt;Normwerte!$F$7,1,0),
IF(AND(COUNTIF(P40,"&gt;0")&gt;0,D40="w",J40="U14"),
     IF(P40&gt;Normwerte!$F$6,1,0),
IF(AND(COUNTIF(P40,"&gt;0")&gt;0,D40="w",J40="U15"),
     IF(P40&gt;Normwerte!$F$5,1,0),
IF(AND(COUNTIF(P40,"&gt;0")&gt;0,D40="w",J40="U16"),
     IF(P40&gt;Normwerte!$F$4,1,0),
IF(AND(COUNTIF(P40,"&gt;0")&gt;0,D40="w",J40="U17"),
     IF(P40&gt;Normwerte!$F$3,1,0),
IF(AND(COUNTIF(P40,"&gt;0")&gt;0,D40="w",J40="U18"),
     IF(P40&gt;Normwerte!$F$2,1,0),"")
)))))))))))</f>
        <v/>
      </c>
      <c r="R40" s="66" t="str">
        <f>Table25[[#This Row],[Punkte
T-Test]]</f>
        <v/>
      </c>
      <c r="S40" s="73" t="str">
        <f>IF(SUMIF(Table25[[#This Row],[Landeskader
Punkte
Anthro]:[Landeskader
Punkte
T-Test]],"&gt;0")=0,
    "",
    SUM(M40,O40,Q40,R40))</f>
        <v/>
      </c>
      <c r="T40" s="101"/>
      <c r="U40" s="101"/>
      <c r="V40" s="26"/>
      <c r="W40" s="26"/>
      <c r="X40" s="26"/>
      <c r="Y40" s="24"/>
      <c r="Z40" s="24"/>
      <c r="AA40" s="24"/>
      <c r="AB40" s="26"/>
      <c r="AC40" s="26"/>
      <c r="AD4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0" s="55" t="str">
        <f t="shared" si="7"/>
        <v/>
      </c>
      <c r="AF40" s="75" t="str">
        <f t="shared" si="10"/>
        <v/>
      </c>
      <c r="AG40" s="74"/>
      <c r="AH40" s="52"/>
      <c r="AI40" s="24"/>
      <c r="AJ40" s="36" t="str">
        <f>IF(COUNTIF(Table25[[#This Row],[Jump &amp; Reach 
(CMJ) V1]:[Jump &amp; Reach 
(CMJ) V3]],"&gt;0")&gt;0,
     MAX(Table25[[#This Row],[Jump &amp; Reach 
(CMJ) V1]:[Jump &amp; Reach 
(CMJ) V3]]),
     "")</f>
        <v/>
      </c>
      <c r="AK40" s="37" t="str">
        <f>IF(COUNTIF(Table25[[#This Row],[Jump &amp; Reach 
(CMJ) max.]],"&gt;0")&gt;0,
     Table25[[#This Row],[Jump &amp; Reach 
(CMJ) max.]]-Table25[[#This Row],[Reichhöhe
einarmig '[cm']]],
     "")</f>
        <v/>
      </c>
      <c r="AL40" s="57" t="str">
        <f t="shared" si="11"/>
        <v/>
      </c>
      <c r="AM40" s="38" t="str">
        <f>IF(AND(COUNTIF(AL40,"&gt;0")&gt;0,D40="m",J40="U13"),
    IF(AL40&gt;Normwerte!$C$13,1,0),
IF(AND(COUNTIF(AL40,"&gt;0")&gt;0,D40="m",J40="U14"),
     IF(AL40&gt;Normwerte!$C$12,1,0),
IF(AND(COUNTIF(AL40,"&gt;0")&gt;0,D40="m",J40="U15"),
     IF(AL40&gt;Normwerte!$C$11,1,0),
IF(AND(COUNTIF(AL40,"&gt;0")&gt;0,D40="m",J40="U16"),
     IF(AL40&gt;Normwerte!$C$10,1,0),
IF(AND(COUNTIF(AL40,"&gt;0")&gt;0,D40="m",J40="U17"),
     IF(AL40&gt;Normwerte!$C$9,1,0),
IF(AND(COUNTIF(AL40,"&gt;0")&gt;0,D40="m",J40="U18"),
     IF(AL40&gt;Normwerte!$C$8,1,0),
IF(AND(COUNTIF(AL40,"&gt;0")&gt;0,D40="w",J40="U13"),
     IF(AL40&gt;Normwerte!$C$7,1,0),
IF(AND(COUNTIF(AL40,"&gt;0")&gt;0,D40="w",J40="U14"),
     IF(AL40&gt;Normwerte!$C$6,1,0),
IF(AND(COUNTIF(AL40,"&gt;0")&gt;0,D40="w",J40="U15"),
     IF(AL40&gt;Normwerte!$C$5,1,0),
IF(AND(COUNTIF(AL40,"&gt;0")&gt;0,D40="w",J40="U16"),
     IF(AL40&gt;Normwerte!$C$4,1,0),
IF(AND(COUNTIF(AL40,"&gt;0")&gt;0,D40="w",J40="U17"),
     IF(AL40&gt;Normwerte!$C$3,1,0),
IF(AND(COUNTIF(AL40,"&gt;0")&gt;0,D40="w",J40="U18"),
     IF(AL40&gt;Normwerte!$C$2,1,0),"")
)))))))))))</f>
        <v/>
      </c>
      <c r="AN40" s="6"/>
      <c r="AO40" s="6"/>
      <c r="AP40" s="6"/>
      <c r="AQ4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0" s="38" t="str">
        <f>IF(COUNTIF(Table25[[#This Row],[Jump &amp; Reach 
(Spike) max.]],"&gt;0")&gt;0,
     Table25[[#This Row],[Jump &amp; Reach 
(Spike) max.]]-Table25[[#This Row],[Reichhöhe
einarmig '[cm']]],
     "")</f>
        <v/>
      </c>
      <c r="AS40" s="57" t="str">
        <f t="shared" si="12"/>
        <v/>
      </c>
      <c r="AT40" s="38" t="str">
        <f>IF(AND(COUNTIF(AS40,"&gt;0")&gt;0,D40="m",J40="U13"),
    IF(AS40&gt;Normwerte!$D$13,1,0),
IF(AND(COUNTIF(AS40,"&gt;0")&gt;0,D40="m",J40="U14"),
     IF(AS40&gt;Normwerte!$D$12,1,0),
IF(AND(COUNTIF(AS40,"&gt;0")&gt;0,D40="m",J40="U15"),
     IF(AS40&gt;Normwerte!$D$11,1,0),
IF(AND(COUNTIF(AS40,"&gt;0")&gt;0,D40="m",J40="U16"),
     IF(AS40&gt;Normwerte!$D$10,1,0),
IF(AND(COUNTIF(AS40,"&gt;0")&gt;0,D40="m",J40="U17"),
     IF(AS40&gt;Normwerte!$D$9,1,0),
IF(AND(COUNTIF(AS40,"&gt;0")&gt;0,D40="m",J40="U18"),
     IF(AS40&gt;Normwerte!$D$8,1,0),
IF(AND(COUNTIF(AS40,"&gt;0")&gt;0,D40="w",J40="U13"),
     IF(AS40&gt;Normwerte!$D$7,1,0),
IF(AND(COUNTIF(AS40,"&gt;0")&gt;0,D40="w",J40="U14"),
     IF(AS40&gt;Normwerte!$D$6,1,0),
IF(AND(COUNTIF(AS40,"&gt;0")&gt;0,D40="w",J40="U15"),
     IF(AS40&gt;Normwerte!$D$5,1,0),
IF(AND(COUNTIF(AS40,"&gt;0")&gt;0,D40="w",J40="U16"),
     IF(AS40&gt;Normwerte!$D$4,1,0),
IF(AND(COUNTIF(AS40,"&gt;0")&gt;0,D40="w",J40="U17"),
     IF(AS40&gt;Normwerte!$D$3,1,0),
IF(AND(COUNTIF(AS40,"&gt;0")&gt;0,D40="w",J40="U18"),
     IF(AS40&gt;Normwerte!$D$2,1,0),"")
)))))))))))</f>
        <v/>
      </c>
      <c r="AU40" s="6"/>
      <c r="AV40" s="6"/>
      <c r="AW40" s="6"/>
      <c r="AX4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0" s="57" t="str">
        <f t="shared" si="13"/>
        <v/>
      </c>
      <c r="AZ40" s="38" t="str">
        <f>IF(AND(COUNTIF(AY40,"&gt;0")&gt;0,D40="m",J40="U13"),
    IF(AY40&gt;Normwerte!$E$13,1,0),
IF(AND(COUNTIF(AY40,"&gt;0")&gt;0,D40="m",J40="U14"),
     IF(AY40&gt;Normwerte!$E$12,1,0),
IF(AND(COUNTIF(AY40,"&gt;0")&gt;0,D40="m",J40="U15"),
     IF(AY40&gt;Normwerte!$E$11,1,0),
IF(AND(COUNTIF(AY40,"&gt;0")&gt;0,D40="m",J40="U16"),
     IF(AY40&gt;Normwerte!$E$10,1,0),
IF(AND(COUNTIF(AY40,"&gt;0")&gt;0,D40="m",J40="U17"),
     IF(AY40&gt;Normwerte!$E$9,1,0),
IF(AND(COUNTIF(AY40,"&gt;0")&gt;0,D40="m",J40="U18"),
     IF(AY40&gt;Normwerte!$E$8,1,0),
IF(AND(COUNTIF(AY40,"&gt;0")&gt;0,D40="w",J40="U13"),
     IF(AY40&gt;Normwerte!$E$7,1,0),
IF(AND(COUNTIF(AY40,"&gt;0")&gt;0,D40="w",J40="U14"),
     IF(AY40&gt;Normwerte!$E$6,1,0),
IF(AND(COUNTIF(AY40,"&gt;0")&gt;0,D40="w",J40="U15"),
     IF(AY40&gt;Normwerte!$E$5,1,0),
IF(AND(COUNTIF(AY40,"&gt;0")&gt;0,D40="w",J40="U16"),
     IF(AY40&gt;Normwerte!$E$4,1,0),
IF(AND(COUNTIF(AY40,"&gt;0")&gt;0,D40="w",J40="U17"),
     IF(AY40&gt;Normwerte!$E$3,1,0),
IF(AND(COUNTIF(AY40,"&gt;0")&gt;0,D40="w",J40="U18"),
     IF(AY40&gt;Normwerte!$E$2,1,0),"")
)))))))))))</f>
        <v/>
      </c>
      <c r="BA40" s="6"/>
      <c r="BB40" s="6"/>
      <c r="BC40" s="6"/>
      <c r="BD4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0" s="56" t="str">
        <f t="shared" si="8"/>
        <v/>
      </c>
      <c r="BF40" s="38" t="str">
        <f>IF(AND(COUNTIF(BE40,"&gt;0")&gt;0,D40="m",J40="U13"),
    IF(BE40&gt;Normwerte!$F$13,1,0),
IF(AND(COUNTIF(BE40,"&gt;0")&gt;0,D40="m",J40="U14"),
     IF(BE40&gt;Normwerte!$F$12,1,0),
IF(AND(COUNTIF(BE40,"&gt;0")&gt;0,D40="m",J40="U15"),
     IF(BE40&gt;Normwerte!$F$11,1,0),
IF(AND(COUNTIF(BE40,"&gt;0")&gt;0,D40="m",J40="U16"),
     IF(BE40&gt;Normwerte!$F$10,1,0),
IF(AND(COUNTIF(BE40,"&gt;0")&gt;0,D40="m",J40="U17"),
     IF(BE40&gt;Normwerte!$F$9,1,0),
IF(AND(COUNTIF(BE40,"&gt;0")&gt;0,D40="m",J40="U18"),
     IF(BE40&gt;Normwerte!$F$8,1,0),
IF(AND(COUNTIF(BE40,"&gt;0")&gt;0,D40="w",J40="U13"),
     IF(BE40&gt;Normwerte!$F$7,1,0),
IF(AND(COUNTIF(BE40,"&gt;0")&gt;0,D40="w",J40="U14"),
     IF(BE40&gt;Normwerte!$F$6,1,0),
IF(AND(COUNTIF(BE40,"&gt;0")&gt;0,D40="w",J40="U15"),
     IF(BE40&gt;Normwerte!$F$5,1,0),
IF(AND(COUNTIF(BE40,"&gt;0")&gt;0,D40="w",J40="U16"),
     IF(BE40&gt;Normwerte!$F$4,1,0),
IF(AND(COUNTIF(BE40,"&gt;0")&gt;0,D40="w",J40="U17"),
     IF(BE40&gt;Normwerte!$F$3,1,0),
IF(AND(COUNTIF(BE40,"&gt;0")&gt;0,D40="w",J40="U18"),
     IF(BE40&gt;Normwerte!$F$2,1,0),"")
)))))))))))</f>
        <v/>
      </c>
      <c r="BG40" s="6"/>
      <c r="BH40" s="6"/>
      <c r="BI40" s="6"/>
      <c r="BJ40" s="40" t="str">
        <f>IF(COUNTIF(Table25[[#This Row],[Schlagballwurf V1
'[km/h']]:[Schlagballwurf V3
'[km/h']]],"&gt;0")&gt;0,
     MAX(Table25[[#This Row],[Schlagballwurf V1
'[km/h']]:[Schlagballwurf V3
'[km/h']]]),
     "")</f>
        <v/>
      </c>
      <c r="BK40" s="57" t="str">
        <f t="shared" si="14"/>
        <v/>
      </c>
      <c r="BL40" s="38" t="str">
        <f>IF(AND(COUNTIF(BK40,"&gt;0")&gt;0,D40="m",J40="U13"),
     IF(BK40&gt;Normwerte!$G$13,1,0),
IF(AND(COUNTIF(BK40,"&gt;0")&gt;0,D40="m",J40="U14"),
     IF(BK40&gt;Normwerte!$G$12,1,0),
IF(AND(COUNTIF(BK40,"&gt;0")&gt;0,D40="m",J40="U15"),
     IF(BK40&gt;Normwerte!$G$11,1,0),
IF(AND(COUNTIF(BK40,"&gt;0")&gt;0,D40="m",J40="U16"),
     IF(BK40&gt;Normwerte!$G$10,1,0),
IF(AND(COUNTIF(BK40,"&gt;0")&gt;0,D40="m",J40="U17"),
     IF(BK40&gt;Normwerte!$G$9,1,0),
IF(AND(COUNTIF(BK40,"&gt;0")&gt;0,D40="m",J40="U18"),
     IF(BK40&gt;Normwerte!$G$8,1,0),
IF(AND(COUNTIF(BK40,"&gt;0")&gt;0,D40="w",J40="U13"),
     IF(BK40&gt;Normwerte!$G$7,1,0),
IF(AND(COUNTIF(BK40,"&gt;0")&gt;0,D40="w",J40="U14"),
     IF(BK40&gt;Normwerte!$G$6,1,0),
IF(AND(COUNTIF(BK40,"&gt;0")&gt;0,D40="w",J40="U15"),
     IF(BK40&gt;Normwerte!$G$5,1,0),
IF(AND(COUNTIF(BK40,"&gt;0")&gt;0,D40="w",J40="U16"),
     IF(BK40&gt;Normwerte!$G$4,1,0),
IF(AND(COUNTIF(BK40,"&gt;0")&gt;0,D40="w",J40="U17"),
     IF(BK40&gt;Normwerte!$G$3,1,0),
IF(AND(COUNTIF(BK40,"&gt;0")&gt;0,D40="w",J40="U18"),
     IF(BK40&gt;Normwerte!$G$2,1,0),"")
)))))))))))</f>
        <v/>
      </c>
      <c r="BM40" s="6"/>
      <c r="BN40" s="6"/>
      <c r="BO40" s="6"/>
      <c r="BP40" s="6"/>
      <c r="BQ40" s="40" t="str">
        <f>IF(COUNTIF(Table25[[#This Row],[T-Test links
V1
'[s']]:[T-Test links
V2
'[s']]],"&gt;0")&gt;0,
     MIN(Table25[[#This Row],[T-Test links
V1
'[s']]:[T-Test links
V2
'[s']]]),
     "")</f>
        <v/>
      </c>
      <c r="BR40" s="40" t="str">
        <f>IF(COUNTIF(Table25[[#This Row],[T-Test rechts 
V1
'[s']]:[T-Test rechts
V2
'[s']]],"&gt;0")&gt;0,
     MIN(Table25[[#This Row],[T-Test rechts 
V1
'[s']]:[T-Test rechts
V2
'[s']]]),
     "")</f>
        <v/>
      </c>
      <c r="BS4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0" s="57" t="str">
        <f t="shared" si="15"/>
        <v/>
      </c>
      <c r="BU40" s="38" t="str">
        <f>IF(AND(COUNTIF(BT40,"&gt;0")&gt;0,D40="m",J40="U13"),
     IF(BT40&gt;Normwerte!$H$13,1,0),
IF(AND(COUNTIF(BT40,"&gt;0")&gt;0,D40="m",J40="U14"),
     IF(BT40&gt;Normwerte!$H$12,1,0),
IF(AND(COUNTIF(BT40,"&gt;0")&gt;0,D40="m",J40="U15"),
     IF(BT40&gt;Normwerte!$H$11,1,0),
IF(AND(COUNTIF(BT40,"&gt;0")&gt;0,D40="m",J40="U16"),
     IF(BT40&gt;Normwerte!$H$10,1,0),
IF(AND(COUNTIF(BT40,"&gt;0")&gt;0,D40="m",J40="U17"),
     IF(BT40&gt;Normwerte!$H$9,1,0),
IF(AND(COUNTIF(BT40,"&gt;0")&gt;0,D40="m",J40="U18"),
     IF(BT40&gt;Normwerte!$H$8,1,0),
IF(AND(COUNTIF(BT40,"&gt;0")&gt;0,D40="w",J40="U13"),
     IF(BT40&gt;Normwerte!$H$7,1,0),
IF(AND(COUNTIF(BT40,"&gt;0")&gt;0,D40="w",J40="U14"),
     IF(BT40&gt;Normwerte!$H$6,1,0),
IF(AND(COUNTIF(BT40,"&gt;0")&gt;0,D40="w",J40="U15"),
     IF(BT40&gt;Normwerte!$H$5,1,0),
IF(AND(COUNTIF(BT40,"&gt;0")&gt;0,D40="w",J40="U16"),
     IF(BT40&gt;Normwerte!$H$4,1,0),
IF(AND(COUNTIF(BT40,"&gt;0")&gt;0,D40="w",J40="U17"),
     IF(BT40&gt;Normwerte!$H$3,1,0),
IF(AND(COUNTIF(BT40,"&gt;0")&gt;0,D40="w",J40="U18"),
     IF(BT40&gt;Normwerte!$H$2,1,0),"")
)))))))))))</f>
        <v/>
      </c>
    </row>
    <row r="41" spans="2:73" x14ac:dyDescent="0.45">
      <c r="B41" s="103"/>
      <c r="C41" s="103"/>
      <c r="D41" s="43"/>
      <c r="E41" s="93"/>
      <c r="F41" s="53"/>
      <c r="G41" s="5"/>
      <c r="H41" s="95"/>
      <c r="I41" s="12" t="str">
        <f>IF(ISBLANK(Table25[[#This Row],[Geb.Datum
'[TT.MM.JJJJ']]]),"",
     YEAR(Table25[[#This Row],[Geb.Datum
'[TT.MM.JJJJ']]]))</f>
        <v/>
      </c>
      <c r="J41" s="30" t="str">
        <f>_xlfn.XLOOKUP(Table25[[#This Row],[Geburtsjahr]],Altersklasse!$B$2:$B$7,Altersklasse!$A$2:$A$7,"",0)</f>
        <v/>
      </c>
      <c r="K41" s="42" t="str">
        <f t="shared" si="9"/>
        <v/>
      </c>
      <c r="L41" s="50" t="str">
        <f>IF(OR(ISBLANK(AF41),NOT(ISNUMBER(AF41))),"",IF(AND(AF41&gt;0,D41="m",J41="U13"),
    IF(AF41&gt;Normwerte!$J$13,2,IF(AF41&gt;Normwerte!$I$13,1,0)),
IF(AND(AF41&gt;0,D41="m",J41="U14"),
     IF(AF41&gt;Normwerte!$J$12,2,IF(AF41&gt;Normwerte!$I$12,1,0)),
IF(AND(AF41&gt;0,D41="m",J41="U15"),
     IF(AF41&gt;Normwerte!$J$11,2,IF(AF41&gt;Normwerte!$I$11,1,0)),
IF(AND(AF41&gt;0,D41="m",J41="U16"),
     IF(AF41&gt;Normwerte!$J$10,2,IF(AF41&gt;Normwerte!$I$10,1,0)),
IF(AND(AF41&gt;0,D41="m",J41="U17"),
     IF(AF41&gt;Normwerte!$J$9,2,IF(AF41&gt;Normwerte!$I$9,1,0)),
IF(AND(AF41&gt;0,D41="m",J41="U18"),
     IF(AF41&gt;Normwerte!$J$8,2,IF(AF41&gt;Normwerte!$I$8,1,0)),
IF(AND(AF41&gt;0,D41="w",J41="U13"),
     IF(AF41&gt;Normwerte!$J$7,2,IF(AF41&gt;Normwerte!$I$7,1,0)),
IF(AND(AF41&gt;0,D41="w",J41="U14"),
     IF(AF41&gt;Normwerte!$J$6,2,IF(AF41&gt;Normwerte!$I$6,1,0)),
IF(AND(AF41&gt;0,D41="w",J41="U15"),
     IF(AF41&gt;Normwerte!$J$5,2,IF(AF41&gt;Normwerte!$I$5,1,0)),
IF(AND(AF41&gt;0,D41="w",J41="U16"),
     IF(AF41&gt;Normwerte!$J$4,2,IF(AF41&gt;Normwerte!$I$4,1,0)),
IF(AND(AF41&gt;0,D41="w",J41="U17"),
     IF(AF41&gt;Normwerte!$J$3,2,IF(AF41&gt;Normwerte!$I$3,1,0)),
IF(AND(AF41&gt;0,D41="w",J41="U18"),
     IF(AF41&gt;Normwerte!$J$2,2,IF(AF41&gt;Normwerte!$I$2,1,0)),"")
))))))))))))</f>
        <v/>
      </c>
      <c r="M41" s="64" t="str">
        <f>IF(AND(Table25[[#This Row],[Position '[L/AA/MB/S/D']]]="L",L41&lt;2),1,Table25[[#This Row],[Landeskader
Punkte
Anthro Berechnung]])</f>
        <v/>
      </c>
      <c r="N41" s="65" t="str">
        <f>IFERROR(IF((Table25[[#This Row],[Z-Score CMJ]]+Table25[[#This Row],[Z Score Spike]])&gt;0, (Table25[[#This Row],[Z-Score CMJ]]+Table25[[#This Row],[Z Score Spike]])/2, ""), "")</f>
        <v/>
      </c>
      <c r="O41" s="63" t="str">
        <f>IF(AND(COUNTIF(N41,"&gt;0")&gt;0,D41="m",J41="U13"),
    IF(N41&gt;Normwerte!$C$13,1,0),
IF(AND(COUNTIF(N41,"&gt;0")&gt;0,D41="m",J41="U14"),
     IF(N41&gt;Normwerte!$C$12,1,0),
IF(AND(COUNTIF(N41,"&gt;0")&gt;0,D41="m",J41="U15"),
     IF(N41&gt;Normwerte!$C$11,1,0),
IF(AND(COUNTIF(N41,"&gt;0")&gt;0,D41="m",J41="U16"),
     IF(N41&gt;Normwerte!$C$10,1,0),
IF(AND(COUNTIF(N41,"&gt;0")&gt;0,D41="m",J41="U17"),
     IF(N41&gt;Normwerte!$C$9,1,0),
IF(AND(COUNTIF(N41,"&gt;0")&gt;0,D41="m",J41="U18"),
     IF(N41&gt;Normwerte!$C$8,1,0),
IF(AND(COUNTIF(N41,"&gt;0")&gt;0,D41="w",J41="U13"),
     IF(N41&gt;Normwerte!$C$7,1,0),
IF(AND(COUNTIF(N41,"&gt;0")&gt;0,D41="w",J41="U14"),
     IF(N41&gt;Normwerte!$C$6,1,0),
IF(AND(COUNTIF(N41,"&gt;0")&gt;0,D41="w",J41="U15"),
     IF(N41&gt;Normwerte!$C$5,1,0),
IF(AND(COUNTIF(N41,"&gt;0")&gt;0,D41="w",J41="U16"),
     IF(N41&gt;Normwerte!$C$4,1,0),
IF(AND(COUNTIF(N41,"&gt;0")&gt;0,D41="w",J41="U17"),
     IF(N41&gt;Normwerte!$C$3,1,0),
IF(AND(COUNTIF(N41,"&gt;0")&gt;0,D41="w",J41="U18"),
     IF(N41&gt;Normwerte!$C$2,1,0),"")
)))))))))))</f>
        <v/>
      </c>
      <c r="P4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1" s="63" t="str">
        <f>IF(AND(COUNTIF(P41,"&gt;0")&gt;0,D41="m",J41="U13"),
    IF(P41&gt;Normwerte!$F$13,1,0),
IF(AND(COUNTIF(P41,"&gt;0")&gt;0,D41="m",J41="U14"),
     IF(P41&gt;Normwerte!$F$12,1,0),
IF(AND(COUNTIF(P41,"&gt;0")&gt;0,D41="m",J41="U15"),
     IF(P41&gt;Normwerte!$F$11,1,0),
IF(AND(COUNTIF(P41,"&gt;0")&gt;0,D41="m",J41="U16"),
     IF(P41&gt;Normwerte!$F$10,1,0),
IF(AND(COUNTIF(P41,"&gt;0")&gt;0,D41="m",J41="U17"),
     IF(P41&gt;Normwerte!$F$9,1,0),
IF(AND(COUNTIF(P41,"&gt;0")&gt;0,D41="m",J41="U18"),
     IF(P41&gt;Normwerte!$F$8,1,0),
IF(AND(COUNTIF(P41,"&gt;0")&gt;0,D41="w",J41="U13"),
     IF(P41&gt;Normwerte!$F$7,1,0),
IF(AND(COUNTIF(P41,"&gt;0")&gt;0,D41="w",J41="U14"),
     IF(P41&gt;Normwerte!$F$6,1,0),
IF(AND(COUNTIF(P41,"&gt;0")&gt;0,D41="w",J41="U15"),
     IF(P41&gt;Normwerte!$F$5,1,0),
IF(AND(COUNTIF(P41,"&gt;0")&gt;0,D41="w",J41="U16"),
     IF(P41&gt;Normwerte!$F$4,1,0),
IF(AND(COUNTIF(P41,"&gt;0")&gt;0,D41="w",J41="U17"),
     IF(P41&gt;Normwerte!$F$3,1,0),
IF(AND(COUNTIF(P41,"&gt;0")&gt;0,D41="w",J41="U18"),
     IF(P41&gt;Normwerte!$F$2,1,0),"")
)))))))))))</f>
        <v/>
      </c>
      <c r="R41" s="66" t="str">
        <f>Table25[[#This Row],[Punkte
T-Test]]</f>
        <v/>
      </c>
      <c r="S41" s="73" t="str">
        <f>IF(SUMIF(Table25[[#This Row],[Landeskader
Punkte
Anthro]:[Landeskader
Punkte
T-Test]],"&gt;0")=0,
    "",
    SUM(M41,O41,Q41,R41))</f>
        <v/>
      </c>
      <c r="T41" s="101"/>
      <c r="U41" s="101"/>
      <c r="V41" s="26"/>
      <c r="W41" s="26"/>
      <c r="X41" s="26"/>
      <c r="Y41" s="24"/>
      <c r="Z41" s="24"/>
      <c r="AA41" s="24"/>
      <c r="AB41" s="26"/>
      <c r="AC41" s="26"/>
      <c r="AD4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1" s="55" t="str">
        <f t="shared" si="7"/>
        <v/>
      </c>
      <c r="AF41" s="75" t="str">
        <f t="shared" si="10"/>
        <v/>
      </c>
      <c r="AG41" s="74"/>
      <c r="AH41" s="52"/>
      <c r="AI41" s="24"/>
      <c r="AJ41" s="36" t="str">
        <f>IF(COUNTIF(Table25[[#This Row],[Jump &amp; Reach 
(CMJ) V1]:[Jump &amp; Reach 
(CMJ) V3]],"&gt;0")&gt;0,
     MAX(Table25[[#This Row],[Jump &amp; Reach 
(CMJ) V1]:[Jump &amp; Reach 
(CMJ) V3]]),
     "")</f>
        <v/>
      </c>
      <c r="AK41" s="37" t="str">
        <f>IF(COUNTIF(Table25[[#This Row],[Jump &amp; Reach 
(CMJ) max.]],"&gt;0")&gt;0,
     Table25[[#This Row],[Jump &amp; Reach 
(CMJ) max.]]-Table25[[#This Row],[Reichhöhe
einarmig '[cm']]],
     "")</f>
        <v/>
      </c>
      <c r="AL41" s="57" t="str">
        <f t="shared" si="11"/>
        <v/>
      </c>
      <c r="AM41" s="38" t="str">
        <f>IF(AND(COUNTIF(AL41,"&gt;0")&gt;0,D41="m",J41="U13"),
    IF(AL41&gt;Normwerte!$C$13,1,0),
IF(AND(COUNTIF(AL41,"&gt;0")&gt;0,D41="m",J41="U14"),
     IF(AL41&gt;Normwerte!$C$12,1,0),
IF(AND(COUNTIF(AL41,"&gt;0")&gt;0,D41="m",J41="U15"),
     IF(AL41&gt;Normwerte!$C$11,1,0),
IF(AND(COUNTIF(AL41,"&gt;0")&gt;0,D41="m",J41="U16"),
     IF(AL41&gt;Normwerte!$C$10,1,0),
IF(AND(COUNTIF(AL41,"&gt;0")&gt;0,D41="m",J41="U17"),
     IF(AL41&gt;Normwerte!$C$9,1,0),
IF(AND(COUNTIF(AL41,"&gt;0")&gt;0,D41="m",J41="U18"),
     IF(AL41&gt;Normwerte!$C$8,1,0),
IF(AND(COUNTIF(AL41,"&gt;0")&gt;0,D41="w",J41="U13"),
     IF(AL41&gt;Normwerte!$C$7,1,0),
IF(AND(COUNTIF(AL41,"&gt;0")&gt;0,D41="w",J41="U14"),
     IF(AL41&gt;Normwerte!$C$6,1,0),
IF(AND(COUNTIF(AL41,"&gt;0")&gt;0,D41="w",J41="U15"),
     IF(AL41&gt;Normwerte!$C$5,1,0),
IF(AND(COUNTIF(AL41,"&gt;0")&gt;0,D41="w",J41="U16"),
     IF(AL41&gt;Normwerte!$C$4,1,0),
IF(AND(COUNTIF(AL41,"&gt;0")&gt;0,D41="w",J41="U17"),
     IF(AL41&gt;Normwerte!$C$3,1,0),
IF(AND(COUNTIF(AL41,"&gt;0")&gt;0,D41="w",J41="U18"),
     IF(AL41&gt;Normwerte!$C$2,1,0),"")
)))))))))))</f>
        <v/>
      </c>
      <c r="AN41" s="6"/>
      <c r="AO41" s="6"/>
      <c r="AP41" s="6"/>
      <c r="AQ4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1" s="38" t="str">
        <f>IF(COUNTIF(Table25[[#This Row],[Jump &amp; Reach 
(Spike) max.]],"&gt;0")&gt;0,
     Table25[[#This Row],[Jump &amp; Reach 
(Spike) max.]]-Table25[[#This Row],[Reichhöhe
einarmig '[cm']]],
     "")</f>
        <v/>
      </c>
      <c r="AS41" s="57" t="str">
        <f t="shared" si="12"/>
        <v/>
      </c>
      <c r="AT41" s="38" t="str">
        <f>IF(AND(COUNTIF(AS41,"&gt;0")&gt;0,D41="m",J41="U13"),
    IF(AS41&gt;Normwerte!$D$13,1,0),
IF(AND(COUNTIF(AS41,"&gt;0")&gt;0,D41="m",J41="U14"),
     IF(AS41&gt;Normwerte!$D$12,1,0),
IF(AND(COUNTIF(AS41,"&gt;0")&gt;0,D41="m",J41="U15"),
     IF(AS41&gt;Normwerte!$D$11,1,0),
IF(AND(COUNTIF(AS41,"&gt;0")&gt;0,D41="m",J41="U16"),
     IF(AS41&gt;Normwerte!$D$10,1,0),
IF(AND(COUNTIF(AS41,"&gt;0")&gt;0,D41="m",J41="U17"),
     IF(AS41&gt;Normwerte!$D$9,1,0),
IF(AND(COUNTIF(AS41,"&gt;0")&gt;0,D41="m",J41="U18"),
     IF(AS41&gt;Normwerte!$D$8,1,0),
IF(AND(COUNTIF(AS41,"&gt;0")&gt;0,D41="w",J41="U13"),
     IF(AS41&gt;Normwerte!$D$7,1,0),
IF(AND(COUNTIF(AS41,"&gt;0")&gt;0,D41="w",J41="U14"),
     IF(AS41&gt;Normwerte!$D$6,1,0),
IF(AND(COUNTIF(AS41,"&gt;0")&gt;0,D41="w",J41="U15"),
     IF(AS41&gt;Normwerte!$D$5,1,0),
IF(AND(COUNTIF(AS41,"&gt;0")&gt;0,D41="w",J41="U16"),
     IF(AS41&gt;Normwerte!$D$4,1,0),
IF(AND(COUNTIF(AS41,"&gt;0")&gt;0,D41="w",J41="U17"),
     IF(AS41&gt;Normwerte!$D$3,1,0),
IF(AND(COUNTIF(AS41,"&gt;0")&gt;0,D41="w",J41="U18"),
     IF(AS41&gt;Normwerte!$D$2,1,0),"")
)))))))))))</f>
        <v/>
      </c>
      <c r="AU41" s="6"/>
      <c r="AV41" s="6"/>
      <c r="AW41" s="6"/>
      <c r="AX4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1" s="57" t="str">
        <f t="shared" si="13"/>
        <v/>
      </c>
      <c r="AZ41" s="38" t="str">
        <f>IF(AND(COUNTIF(AY41,"&gt;0")&gt;0,D41="m",J41="U13"),
    IF(AY41&gt;Normwerte!$E$13,1,0),
IF(AND(COUNTIF(AY41,"&gt;0")&gt;0,D41="m",J41="U14"),
     IF(AY41&gt;Normwerte!$E$12,1,0),
IF(AND(COUNTIF(AY41,"&gt;0")&gt;0,D41="m",J41="U15"),
     IF(AY41&gt;Normwerte!$E$11,1,0),
IF(AND(COUNTIF(AY41,"&gt;0")&gt;0,D41="m",J41="U16"),
     IF(AY41&gt;Normwerte!$E$10,1,0),
IF(AND(COUNTIF(AY41,"&gt;0")&gt;0,D41="m",J41="U17"),
     IF(AY41&gt;Normwerte!$E$9,1,0),
IF(AND(COUNTIF(AY41,"&gt;0")&gt;0,D41="m",J41="U18"),
     IF(AY41&gt;Normwerte!$E$8,1,0),
IF(AND(COUNTIF(AY41,"&gt;0")&gt;0,D41="w",J41="U13"),
     IF(AY41&gt;Normwerte!$E$7,1,0),
IF(AND(COUNTIF(AY41,"&gt;0")&gt;0,D41="w",J41="U14"),
     IF(AY41&gt;Normwerte!$E$6,1,0),
IF(AND(COUNTIF(AY41,"&gt;0")&gt;0,D41="w",J41="U15"),
     IF(AY41&gt;Normwerte!$E$5,1,0),
IF(AND(COUNTIF(AY41,"&gt;0")&gt;0,D41="w",J41="U16"),
     IF(AY41&gt;Normwerte!$E$4,1,0),
IF(AND(COUNTIF(AY41,"&gt;0")&gt;0,D41="w",J41="U17"),
     IF(AY41&gt;Normwerte!$E$3,1,0),
IF(AND(COUNTIF(AY41,"&gt;0")&gt;0,D41="w",J41="U18"),
     IF(AY41&gt;Normwerte!$E$2,1,0),"")
)))))))))))</f>
        <v/>
      </c>
      <c r="BA41" s="6"/>
      <c r="BB41" s="6"/>
      <c r="BC41" s="6"/>
      <c r="BD4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1" s="56" t="str">
        <f t="shared" si="8"/>
        <v/>
      </c>
      <c r="BF41" s="38" t="str">
        <f>IF(AND(COUNTIF(BE41,"&gt;0")&gt;0,D41="m",J41="U13"),
    IF(BE41&gt;Normwerte!$F$13,1,0),
IF(AND(COUNTIF(BE41,"&gt;0")&gt;0,D41="m",J41="U14"),
     IF(BE41&gt;Normwerte!$F$12,1,0),
IF(AND(COUNTIF(BE41,"&gt;0")&gt;0,D41="m",J41="U15"),
     IF(BE41&gt;Normwerte!$F$11,1,0),
IF(AND(COUNTIF(BE41,"&gt;0")&gt;0,D41="m",J41="U16"),
     IF(BE41&gt;Normwerte!$F$10,1,0),
IF(AND(COUNTIF(BE41,"&gt;0")&gt;0,D41="m",J41="U17"),
     IF(BE41&gt;Normwerte!$F$9,1,0),
IF(AND(COUNTIF(BE41,"&gt;0")&gt;0,D41="m",J41="U18"),
     IF(BE41&gt;Normwerte!$F$8,1,0),
IF(AND(COUNTIF(BE41,"&gt;0")&gt;0,D41="w",J41="U13"),
     IF(BE41&gt;Normwerte!$F$7,1,0),
IF(AND(COUNTIF(BE41,"&gt;0")&gt;0,D41="w",J41="U14"),
     IF(BE41&gt;Normwerte!$F$6,1,0),
IF(AND(COUNTIF(BE41,"&gt;0")&gt;0,D41="w",J41="U15"),
     IF(BE41&gt;Normwerte!$F$5,1,0),
IF(AND(COUNTIF(BE41,"&gt;0")&gt;0,D41="w",J41="U16"),
     IF(BE41&gt;Normwerte!$F$4,1,0),
IF(AND(COUNTIF(BE41,"&gt;0")&gt;0,D41="w",J41="U17"),
     IF(BE41&gt;Normwerte!$F$3,1,0),
IF(AND(COUNTIF(BE41,"&gt;0")&gt;0,D41="w",J41="U18"),
     IF(BE41&gt;Normwerte!$F$2,1,0),"")
)))))))))))</f>
        <v/>
      </c>
      <c r="BG41" s="6"/>
      <c r="BH41" s="6"/>
      <c r="BI41" s="6"/>
      <c r="BJ41" s="40" t="str">
        <f>IF(COUNTIF(Table25[[#This Row],[Schlagballwurf V1
'[km/h']]:[Schlagballwurf V3
'[km/h']]],"&gt;0")&gt;0,
     MAX(Table25[[#This Row],[Schlagballwurf V1
'[km/h']]:[Schlagballwurf V3
'[km/h']]]),
     "")</f>
        <v/>
      </c>
      <c r="BK41" s="57" t="str">
        <f t="shared" si="14"/>
        <v/>
      </c>
      <c r="BL41" s="38" t="str">
        <f>IF(AND(COUNTIF(BK41,"&gt;0")&gt;0,D41="m",J41="U13"),
     IF(BK41&gt;Normwerte!$G$13,1,0),
IF(AND(COUNTIF(BK41,"&gt;0")&gt;0,D41="m",J41="U14"),
     IF(BK41&gt;Normwerte!$G$12,1,0),
IF(AND(COUNTIF(BK41,"&gt;0")&gt;0,D41="m",J41="U15"),
     IF(BK41&gt;Normwerte!$G$11,1,0),
IF(AND(COUNTIF(BK41,"&gt;0")&gt;0,D41="m",J41="U16"),
     IF(BK41&gt;Normwerte!$G$10,1,0),
IF(AND(COUNTIF(BK41,"&gt;0")&gt;0,D41="m",J41="U17"),
     IF(BK41&gt;Normwerte!$G$9,1,0),
IF(AND(COUNTIF(BK41,"&gt;0")&gt;0,D41="m",J41="U18"),
     IF(BK41&gt;Normwerte!$G$8,1,0),
IF(AND(COUNTIF(BK41,"&gt;0")&gt;0,D41="w",J41="U13"),
     IF(BK41&gt;Normwerte!$G$7,1,0),
IF(AND(COUNTIF(BK41,"&gt;0")&gt;0,D41="w",J41="U14"),
     IF(BK41&gt;Normwerte!$G$6,1,0),
IF(AND(COUNTIF(BK41,"&gt;0")&gt;0,D41="w",J41="U15"),
     IF(BK41&gt;Normwerte!$G$5,1,0),
IF(AND(COUNTIF(BK41,"&gt;0")&gt;0,D41="w",J41="U16"),
     IF(BK41&gt;Normwerte!$G$4,1,0),
IF(AND(COUNTIF(BK41,"&gt;0")&gt;0,D41="w",J41="U17"),
     IF(BK41&gt;Normwerte!$G$3,1,0),
IF(AND(COUNTIF(BK41,"&gt;0")&gt;0,D41="w",J41="U18"),
     IF(BK41&gt;Normwerte!$G$2,1,0),"")
)))))))))))</f>
        <v/>
      </c>
      <c r="BM41" s="6"/>
      <c r="BN41" s="6"/>
      <c r="BO41" s="6"/>
      <c r="BP41" s="6"/>
      <c r="BQ41" s="40" t="str">
        <f>IF(COUNTIF(Table25[[#This Row],[T-Test links
V1
'[s']]:[T-Test links
V2
'[s']]],"&gt;0")&gt;0,
     MIN(Table25[[#This Row],[T-Test links
V1
'[s']]:[T-Test links
V2
'[s']]]),
     "")</f>
        <v/>
      </c>
      <c r="BR41" s="40" t="str">
        <f>IF(COUNTIF(Table25[[#This Row],[T-Test rechts 
V1
'[s']]:[T-Test rechts
V2
'[s']]],"&gt;0")&gt;0,
     MIN(Table25[[#This Row],[T-Test rechts 
V1
'[s']]:[T-Test rechts
V2
'[s']]]),
     "")</f>
        <v/>
      </c>
      <c r="BS4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1" s="57" t="str">
        <f t="shared" si="15"/>
        <v/>
      </c>
      <c r="BU41" s="38" t="str">
        <f>IF(AND(COUNTIF(BT41,"&gt;0")&gt;0,D41="m",J41="U13"),
     IF(BT41&gt;Normwerte!$H$13,1,0),
IF(AND(COUNTIF(BT41,"&gt;0")&gt;0,D41="m",J41="U14"),
     IF(BT41&gt;Normwerte!$H$12,1,0),
IF(AND(COUNTIF(BT41,"&gt;0")&gt;0,D41="m",J41="U15"),
     IF(BT41&gt;Normwerte!$H$11,1,0),
IF(AND(COUNTIF(BT41,"&gt;0")&gt;0,D41="m",J41="U16"),
     IF(BT41&gt;Normwerte!$H$10,1,0),
IF(AND(COUNTIF(BT41,"&gt;0")&gt;0,D41="m",J41="U17"),
     IF(BT41&gt;Normwerte!$H$9,1,0),
IF(AND(COUNTIF(BT41,"&gt;0")&gt;0,D41="m",J41="U18"),
     IF(BT41&gt;Normwerte!$H$8,1,0),
IF(AND(COUNTIF(BT41,"&gt;0")&gt;0,D41="w",J41="U13"),
     IF(BT41&gt;Normwerte!$H$7,1,0),
IF(AND(COUNTIF(BT41,"&gt;0")&gt;0,D41="w",J41="U14"),
     IF(BT41&gt;Normwerte!$H$6,1,0),
IF(AND(COUNTIF(BT41,"&gt;0")&gt;0,D41="w",J41="U15"),
     IF(BT41&gt;Normwerte!$H$5,1,0),
IF(AND(COUNTIF(BT41,"&gt;0")&gt;0,D41="w",J41="U16"),
     IF(BT41&gt;Normwerte!$H$4,1,0),
IF(AND(COUNTIF(BT41,"&gt;0")&gt;0,D41="w",J41="U17"),
     IF(BT41&gt;Normwerte!$H$3,1,0),
IF(AND(COUNTIF(BT41,"&gt;0")&gt;0,D41="w",J41="U18"),
     IF(BT41&gt;Normwerte!$H$2,1,0),"")
)))))))))))</f>
        <v/>
      </c>
    </row>
    <row r="42" spans="2:73" x14ac:dyDescent="0.45">
      <c r="B42" s="103"/>
      <c r="C42" s="103"/>
      <c r="D42" s="43"/>
      <c r="E42" s="93"/>
      <c r="F42" s="53"/>
      <c r="G42" s="5"/>
      <c r="H42" s="95"/>
      <c r="I42" s="12" t="str">
        <f>IF(ISBLANK(Table25[[#This Row],[Geb.Datum
'[TT.MM.JJJJ']]]),"",
     YEAR(Table25[[#This Row],[Geb.Datum
'[TT.MM.JJJJ']]]))</f>
        <v/>
      </c>
      <c r="J42" s="30" t="str">
        <f>_xlfn.XLOOKUP(Table25[[#This Row],[Geburtsjahr]],Altersklasse!$B$2:$B$7,Altersklasse!$A$2:$A$7,"",0)</f>
        <v/>
      </c>
      <c r="K42" s="42" t="str">
        <f t="shared" si="9"/>
        <v/>
      </c>
      <c r="L42" s="50" t="str">
        <f>IF(OR(ISBLANK(AF42),NOT(ISNUMBER(AF42))),"",IF(AND(AF42&gt;0,D42="m",J42="U13"),
    IF(AF42&gt;Normwerte!$J$13,2,IF(AF42&gt;Normwerte!$I$13,1,0)),
IF(AND(AF42&gt;0,D42="m",J42="U14"),
     IF(AF42&gt;Normwerte!$J$12,2,IF(AF42&gt;Normwerte!$I$12,1,0)),
IF(AND(AF42&gt;0,D42="m",J42="U15"),
     IF(AF42&gt;Normwerte!$J$11,2,IF(AF42&gt;Normwerte!$I$11,1,0)),
IF(AND(AF42&gt;0,D42="m",J42="U16"),
     IF(AF42&gt;Normwerte!$J$10,2,IF(AF42&gt;Normwerte!$I$10,1,0)),
IF(AND(AF42&gt;0,D42="m",J42="U17"),
     IF(AF42&gt;Normwerte!$J$9,2,IF(AF42&gt;Normwerte!$I$9,1,0)),
IF(AND(AF42&gt;0,D42="m",J42="U18"),
     IF(AF42&gt;Normwerte!$J$8,2,IF(AF42&gt;Normwerte!$I$8,1,0)),
IF(AND(AF42&gt;0,D42="w",J42="U13"),
     IF(AF42&gt;Normwerte!$J$7,2,IF(AF42&gt;Normwerte!$I$7,1,0)),
IF(AND(AF42&gt;0,D42="w",J42="U14"),
     IF(AF42&gt;Normwerte!$J$6,2,IF(AF42&gt;Normwerte!$I$6,1,0)),
IF(AND(AF42&gt;0,D42="w",J42="U15"),
     IF(AF42&gt;Normwerte!$J$5,2,IF(AF42&gt;Normwerte!$I$5,1,0)),
IF(AND(AF42&gt;0,D42="w",J42="U16"),
     IF(AF42&gt;Normwerte!$J$4,2,IF(AF42&gt;Normwerte!$I$4,1,0)),
IF(AND(AF42&gt;0,D42="w",J42="U17"),
     IF(AF42&gt;Normwerte!$J$3,2,IF(AF42&gt;Normwerte!$I$3,1,0)),
IF(AND(AF42&gt;0,D42="w",J42="U18"),
     IF(AF42&gt;Normwerte!$J$2,2,IF(AF42&gt;Normwerte!$I$2,1,0)),"")
))))))))))))</f>
        <v/>
      </c>
      <c r="M42" s="64" t="str">
        <f>IF(AND(Table25[[#This Row],[Position '[L/AA/MB/S/D']]]="L",L42&lt;2),1,Table25[[#This Row],[Landeskader
Punkte
Anthro Berechnung]])</f>
        <v/>
      </c>
      <c r="N42" s="65" t="str">
        <f>IFERROR(IF((Table25[[#This Row],[Z-Score CMJ]]+Table25[[#This Row],[Z Score Spike]])&gt;0, (Table25[[#This Row],[Z-Score CMJ]]+Table25[[#This Row],[Z Score Spike]])/2, ""), "")</f>
        <v/>
      </c>
      <c r="O42" s="63" t="str">
        <f>IF(AND(COUNTIF(N42,"&gt;0")&gt;0,D42="m",J42="U13"),
    IF(N42&gt;Normwerte!$C$13,1,0),
IF(AND(COUNTIF(N42,"&gt;0")&gt;0,D42="m",J42="U14"),
     IF(N42&gt;Normwerte!$C$12,1,0),
IF(AND(COUNTIF(N42,"&gt;0")&gt;0,D42="m",J42="U15"),
     IF(N42&gt;Normwerte!$C$11,1,0),
IF(AND(COUNTIF(N42,"&gt;0")&gt;0,D42="m",J42="U16"),
     IF(N42&gt;Normwerte!$C$10,1,0),
IF(AND(COUNTIF(N42,"&gt;0")&gt;0,D42="m",J42="U17"),
     IF(N42&gt;Normwerte!$C$9,1,0),
IF(AND(COUNTIF(N42,"&gt;0")&gt;0,D42="m",J42="U18"),
     IF(N42&gt;Normwerte!$C$8,1,0),
IF(AND(COUNTIF(N42,"&gt;0")&gt;0,D42="w",J42="U13"),
     IF(N42&gt;Normwerte!$C$7,1,0),
IF(AND(COUNTIF(N42,"&gt;0")&gt;0,D42="w",J42="U14"),
     IF(N42&gt;Normwerte!$C$6,1,0),
IF(AND(COUNTIF(N42,"&gt;0")&gt;0,D42="w",J42="U15"),
     IF(N42&gt;Normwerte!$C$5,1,0),
IF(AND(COUNTIF(N42,"&gt;0")&gt;0,D42="w",J42="U16"),
     IF(N42&gt;Normwerte!$C$4,1,0),
IF(AND(COUNTIF(N42,"&gt;0")&gt;0,D42="w",J42="U17"),
     IF(N42&gt;Normwerte!$C$3,1,0),
IF(AND(COUNTIF(N42,"&gt;0")&gt;0,D42="w",J42="U18"),
     IF(N42&gt;Normwerte!$C$2,1,0),"")
)))))))))))</f>
        <v/>
      </c>
      <c r="P4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2" s="63" t="str">
        <f>IF(AND(COUNTIF(P42,"&gt;0")&gt;0,D42="m",J42="U13"),
    IF(P42&gt;Normwerte!$F$13,1,0),
IF(AND(COUNTIF(P42,"&gt;0")&gt;0,D42="m",J42="U14"),
     IF(P42&gt;Normwerte!$F$12,1,0),
IF(AND(COUNTIF(P42,"&gt;0")&gt;0,D42="m",J42="U15"),
     IF(P42&gt;Normwerte!$F$11,1,0),
IF(AND(COUNTIF(P42,"&gt;0")&gt;0,D42="m",J42="U16"),
     IF(P42&gt;Normwerte!$F$10,1,0),
IF(AND(COUNTIF(P42,"&gt;0")&gt;0,D42="m",J42="U17"),
     IF(P42&gt;Normwerte!$F$9,1,0),
IF(AND(COUNTIF(P42,"&gt;0")&gt;0,D42="m",J42="U18"),
     IF(P42&gt;Normwerte!$F$8,1,0),
IF(AND(COUNTIF(P42,"&gt;0")&gt;0,D42="w",J42="U13"),
     IF(P42&gt;Normwerte!$F$7,1,0),
IF(AND(COUNTIF(P42,"&gt;0")&gt;0,D42="w",J42="U14"),
     IF(P42&gt;Normwerte!$F$6,1,0),
IF(AND(COUNTIF(P42,"&gt;0")&gt;0,D42="w",J42="U15"),
     IF(P42&gt;Normwerte!$F$5,1,0),
IF(AND(COUNTIF(P42,"&gt;0")&gt;0,D42="w",J42="U16"),
     IF(P42&gt;Normwerte!$F$4,1,0),
IF(AND(COUNTIF(P42,"&gt;0")&gt;0,D42="w",J42="U17"),
     IF(P42&gt;Normwerte!$F$3,1,0),
IF(AND(COUNTIF(P42,"&gt;0")&gt;0,D42="w",J42="U18"),
     IF(P42&gt;Normwerte!$F$2,1,0),"")
)))))))))))</f>
        <v/>
      </c>
      <c r="R42" s="66" t="str">
        <f>Table25[[#This Row],[Punkte
T-Test]]</f>
        <v/>
      </c>
      <c r="S42" s="73" t="str">
        <f>IF(SUMIF(Table25[[#This Row],[Landeskader
Punkte
Anthro]:[Landeskader
Punkte
T-Test]],"&gt;0")=0,
    "",
    SUM(M42,O42,Q42,R42))</f>
        <v/>
      </c>
      <c r="T42" s="101"/>
      <c r="U42" s="101"/>
      <c r="V42" s="26"/>
      <c r="W42" s="26"/>
      <c r="X42" s="26"/>
      <c r="Y42" s="24"/>
      <c r="Z42" s="24"/>
      <c r="AA42" s="24"/>
      <c r="AB42" s="26"/>
      <c r="AC42" s="26"/>
      <c r="AD4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2" s="55" t="str">
        <f t="shared" si="7"/>
        <v/>
      </c>
      <c r="AF42" s="75" t="str">
        <f t="shared" si="10"/>
        <v/>
      </c>
      <c r="AG42" s="74"/>
      <c r="AH42" s="52"/>
      <c r="AI42" s="24"/>
      <c r="AJ42" s="36" t="str">
        <f>IF(COUNTIF(Table25[[#This Row],[Jump &amp; Reach 
(CMJ) V1]:[Jump &amp; Reach 
(CMJ) V3]],"&gt;0")&gt;0,
     MAX(Table25[[#This Row],[Jump &amp; Reach 
(CMJ) V1]:[Jump &amp; Reach 
(CMJ) V3]]),
     "")</f>
        <v/>
      </c>
      <c r="AK42" s="37" t="str">
        <f>IF(COUNTIF(Table25[[#This Row],[Jump &amp; Reach 
(CMJ) max.]],"&gt;0")&gt;0,
     Table25[[#This Row],[Jump &amp; Reach 
(CMJ) max.]]-Table25[[#This Row],[Reichhöhe
einarmig '[cm']]],
     "")</f>
        <v/>
      </c>
      <c r="AL42" s="57" t="str">
        <f t="shared" si="11"/>
        <v/>
      </c>
      <c r="AM42" s="38" t="str">
        <f>IF(AND(COUNTIF(AL42,"&gt;0")&gt;0,D42="m",J42="U13"),
    IF(AL42&gt;Normwerte!$C$13,1,0),
IF(AND(COUNTIF(AL42,"&gt;0")&gt;0,D42="m",J42="U14"),
     IF(AL42&gt;Normwerte!$C$12,1,0),
IF(AND(COUNTIF(AL42,"&gt;0")&gt;0,D42="m",J42="U15"),
     IF(AL42&gt;Normwerte!$C$11,1,0),
IF(AND(COUNTIF(AL42,"&gt;0")&gt;0,D42="m",J42="U16"),
     IF(AL42&gt;Normwerte!$C$10,1,0),
IF(AND(COUNTIF(AL42,"&gt;0")&gt;0,D42="m",J42="U17"),
     IF(AL42&gt;Normwerte!$C$9,1,0),
IF(AND(COUNTIF(AL42,"&gt;0")&gt;0,D42="m",J42="U18"),
     IF(AL42&gt;Normwerte!$C$8,1,0),
IF(AND(COUNTIF(AL42,"&gt;0")&gt;0,D42="w",J42="U13"),
     IF(AL42&gt;Normwerte!$C$7,1,0),
IF(AND(COUNTIF(AL42,"&gt;0")&gt;0,D42="w",J42="U14"),
     IF(AL42&gt;Normwerte!$C$6,1,0),
IF(AND(COUNTIF(AL42,"&gt;0")&gt;0,D42="w",J42="U15"),
     IF(AL42&gt;Normwerte!$C$5,1,0),
IF(AND(COUNTIF(AL42,"&gt;0")&gt;0,D42="w",J42="U16"),
     IF(AL42&gt;Normwerte!$C$4,1,0),
IF(AND(COUNTIF(AL42,"&gt;0")&gt;0,D42="w",J42="U17"),
     IF(AL42&gt;Normwerte!$C$3,1,0),
IF(AND(COUNTIF(AL42,"&gt;0")&gt;0,D42="w",J42="U18"),
     IF(AL42&gt;Normwerte!$C$2,1,0),"")
)))))))))))</f>
        <v/>
      </c>
      <c r="AN42" s="6"/>
      <c r="AO42" s="6"/>
      <c r="AP42" s="6"/>
      <c r="AQ4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2" s="38" t="str">
        <f>IF(COUNTIF(Table25[[#This Row],[Jump &amp; Reach 
(Spike) max.]],"&gt;0")&gt;0,
     Table25[[#This Row],[Jump &amp; Reach 
(Spike) max.]]-Table25[[#This Row],[Reichhöhe
einarmig '[cm']]],
     "")</f>
        <v/>
      </c>
      <c r="AS42" s="57" t="str">
        <f t="shared" si="12"/>
        <v/>
      </c>
      <c r="AT42" s="38" t="str">
        <f>IF(AND(COUNTIF(AS42,"&gt;0")&gt;0,D42="m",J42="U13"),
    IF(AS42&gt;Normwerte!$D$13,1,0),
IF(AND(COUNTIF(AS42,"&gt;0")&gt;0,D42="m",J42="U14"),
     IF(AS42&gt;Normwerte!$D$12,1,0),
IF(AND(COUNTIF(AS42,"&gt;0")&gt;0,D42="m",J42="U15"),
     IF(AS42&gt;Normwerte!$D$11,1,0),
IF(AND(COUNTIF(AS42,"&gt;0")&gt;0,D42="m",J42="U16"),
     IF(AS42&gt;Normwerte!$D$10,1,0),
IF(AND(COUNTIF(AS42,"&gt;0")&gt;0,D42="m",J42="U17"),
     IF(AS42&gt;Normwerte!$D$9,1,0),
IF(AND(COUNTIF(AS42,"&gt;0")&gt;0,D42="m",J42="U18"),
     IF(AS42&gt;Normwerte!$D$8,1,0),
IF(AND(COUNTIF(AS42,"&gt;0")&gt;0,D42="w",J42="U13"),
     IF(AS42&gt;Normwerte!$D$7,1,0),
IF(AND(COUNTIF(AS42,"&gt;0")&gt;0,D42="w",J42="U14"),
     IF(AS42&gt;Normwerte!$D$6,1,0),
IF(AND(COUNTIF(AS42,"&gt;0")&gt;0,D42="w",J42="U15"),
     IF(AS42&gt;Normwerte!$D$5,1,0),
IF(AND(COUNTIF(AS42,"&gt;0")&gt;0,D42="w",J42="U16"),
     IF(AS42&gt;Normwerte!$D$4,1,0),
IF(AND(COUNTIF(AS42,"&gt;0")&gt;0,D42="w",J42="U17"),
     IF(AS42&gt;Normwerte!$D$3,1,0),
IF(AND(COUNTIF(AS42,"&gt;0")&gt;0,D42="w",J42="U18"),
     IF(AS42&gt;Normwerte!$D$2,1,0),"")
)))))))))))</f>
        <v/>
      </c>
      <c r="AU42" s="6"/>
      <c r="AV42" s="6"/>
      <c r="AW42" s="6"/>
      <c r="AX4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2" s="57" t="str">
        <f t="shared" si="13"/>
        <v/>
      </c>
      <c r="AZ42" s="38" t="str">
        <f>IF(AND(COUNTIF(AY42,"&gt;0")&gt;0,D42="m",J42="U13"),
    IF(AY42&gt;Normwerte!$E$13,1,0),
IF(AND(COUNTIF(AY42,"&gt;0")&gt;0,D42="m",J42="U14"),
     IF(AY42&gt;Normwerte!$E$12,1,0),
IF(AND(COUNTIF(AY42,"&gt;0")&gt;0,D42="m",J42="U15"),
     IF(AY42&gt;Normwerte!$E$11,1,0),
IF(AND(COUNTIF(AY42,"&gt;0")&gt;0,D42="m",J42="U16"),
     IF(AY42&gt;Normwerte!$E$10,1,0),
IF(AND(COUNTIF(AY42,"&gt;0")&gt;0,D42="m",J42="U17"),
     IF(AY42&gt;Normwerte!$E$9,1,0),
IF(AND(COUNTIF(AY42,"&gt;0")&gt;0,D42="m",J42="U18"),
     IF(AY42&gt;Normwerte!$E$8,1,0),
IF(AND(COUNTIF(AY42,"&gt;0")&gt;0,D42="w",J42="U13"),
     IF(AY42&gt;Normwerte!$E$7,1,0),
IF(AND(COUNTIF(AY42,"&gt;0")&gt;0,D42="w",J42="U14"),
     IF(AY42&gt;Normwerte!$E$6,1,0),
IF(AND(COUNTIF(AY42,"&gt;0")&gt;0,D42="w",J42="U15"),
     IF(AY42&gt;Normwerte!$E$5,1,0),
IF(AND(COUNTIF(AY42,"&gt;0")&gt;0,D42="w",J42="U16"),
     IF(AY42&gt;Normwerte!$E$4,1,0),
IF(AND(COUNTIF(AY42,"&gt;0")&gt;0,D42="w",J42="U17"),
     IF(AY42&gt;Normwerte!$E$3,1,0),
IF(AND(COUNTIF(AY42,"&gt;0")&gt;0,D42="w",J42="U18"),
     IF(AY42&gt;Normwerte!$E$2,1,0),"")
)))))))))))</f>
        <v/>
      </c>
      <c r="BA42" s="6"/>
      <c r="BB42" s="6"/>
      <c r="BC42" s="6"/>
      <c r="BD4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2" s="56" t="str">
        <f t="shared" si="8"/>
        <v/>
      </c>
      <c r="BF42" s="38" t="str">
        <f>IF(AND(COUNTIF(BE42,"&gt;0")&gt;0,D42="m",J42="U13"),
    IF(BE42&gt;Normwerte!$F$13,1,0),
IF(AND(COUNTIF(BE42,"&gt;0")&gt;0,D42="m",J42="U14"),
     IF(BE42&gt;Normwerte!$F$12,1,0),
IF(AND(COUNTIF(BE42,"&gt;0")&gt;0,D42="m",J42="U15"),
     IF(BE42&gt;Normwerte!$F$11,1,0),
IF(AND(COUNTIF(BE42,"&gt;0")&gt;0,D42="m",J42="U16"),
     IF(BE42&gt;Normwerte!$F$10,1,0),
IF(AND(COUNTIF(BE42,"&gt;0")&gt;0,D42="m",J42="U17"),
     IF(BE42&gt;Normwerte!$F$9,1,0),
IF(AND(COUNTIF(BE42,"&gt;0")&gt;0,D42="m",J42="U18"),
     IF(BE42&gt;Normwerte!$F$8,1,0),
IF(AND(COUNTIF(BE42,"&gt;0")&gt;0,D42="w",J42="U13"),
     IF(BE42&gt;Normwerte!$F$7,1,0),
IF(AND(COUNTIF(BE42,"&gt;0")&gt;0,D42="w",J42="U14"),
     IF(BE42&gt;Normwerte!$F$6,1,0),
IF(AND(COUNTIF(BE42,"&gt;0")&gt;0,D42="w",J42="U15"),
     IF(BE42&gt;Normwerte!$F$5,1,0),
IF(AND(COUNTIF(BE42,"&gt;0")&gt;0,D42="w",J42="U16"),
     IF(BE42&gt;Normwerte!$F$4,1,0),
IF(AND(COUNTIF(BE42,"&gt;0")&gt;0,D42="w",J42="U17"),
     IF(BE42&gt;Normwerte!$F$3,1,0),
IF(AND(COUNTIF(BE42,"&gt;0")&gt;0,D42="w",J42="U18"),
     IF(BE42&gt;Normwerte!$F$2,1,0),"")
)))))))))))</f>
        <v/>
      </c>
      <c r="BG42" s="6"/>
      <c r="BH42" s="6"/>
      <c r="BI42" s="6"/>
      <c r="BJ42" s="40" t="str">
        <f>IF(COUNTIF(Table25[[#This Row],[Schlagballwurf V1
'[km/h']]:[Schlagballwurf V3
'[km/h']]],"&gt;0")&gt;0,
     MAX(Table25[[#This Row],[Schlagballwurf V1
'[km/h']]:[Schlagballwurf V3
'[km/h']]]),
     "")</f>
        <v/>
      </c>
      <c r="BK42" s="57" t="str">
        <f t="shared" si="14"/>
        <v/>
      </c>
      <c r="BL42" s="38" t="str">
        <f>IF(AND(COUNTIF(BK42,"&gt;0")&gt;0,D42="m",J42="U13"),
     IF(BK42&gt;Normwerte!$G$13,1,0),
IF(AND(COUNTIF(BK42,"&gt;0")&gt;0,D42="m",J42="U14"),
     IF(BK42&gt;Normwerte!$G$12,1,0),
IF(AND(COUNTIF(BK42,"&gt;0")&gt;0,D42="m",J42="U15"),
     IF(BK42&gt;Normwerte!$G$11,1,0),
IF(AND(COUNTIF(BK42,"&gt;0")&gt;0,D42="m",J42="U16"),
     IF(BK42&gt;Normwerte!$G$10,1,0),
IF(AND(COUNTIF(BK42,"&gt;0")&gt;0,D42="m",J42="U17"),
     IF(BK42&gt;Normwerte!$G$9,1,0),
IF(AND(COUNTIF(BK42,"&gt;0")&gt;0,D42="m",J42="U18"),
     IF(BK42&gt;Normwerte!$G$8,1,0),
IF(AND(COUNTIF(BK42,"&gt;0")&gt;0,D42="w",J42="U13"),
     IF(BK42&gt;Normwerte!$G$7,1,0),
IF(AND(COUNTIF(BK42,"&gt;0")&gt;0,D42="w",J42="U14"),
     IF(BK42&gt;Normwerte!$G$6,1,0),
IF(AND(COUNTIF(BK42,"&gt;0")&gt;0,D42="w",J42="U15"),
     IF(BK42&gt;Normwerte!$G$5,1,0),
IF(AND(COUNTIF(BK42,"&gt;0")&gt;0,D42="w",J42="U16"),
     IF(BK42&gt;Normwerte!$G$4,1,0),
IF(AND(COUNTIF(BK42,"&gt;0")&gt;0,D42="w",J42="U17"),
     IF(BK42&gt;Normwerte!$G$3,1,0),
IF(AND(COUNTIF(BK42,"&gt;0")&gt;0,D42="w",J42="U18"),
     IF(BK42&gt;Normwerte!$G$2,1,0),"")
)))))))))))</f>
        <v/>
      </c>
      <c r="BM42" s="6"/>
      <c r="BN42" s="6"/>
      <c r="BO42" s="6"/>
      <c r="BP42" s="6"/>
      <c r="BQ42" s="40" t="str">
        <f>IF(COUNTIF(Table25[[#This Row],[T-Test links
V1
'[s']]:[T-Test links
V2
'[s']]],"&gt;0")&gt;0,
     MIN(Table25[[#This Row],[T-Test links
V1
'[s']]:[T-Test links
V2
'[s']]]),
     "")</f>
        <v/>
      </c>
      <c r="BR42" s="40" t="str">
        <f>IF(COUNTIF(Table25[[#This Row],[T-Test rechts 
V1
'[s']]:[T-Test rechts
V2
'[s']]],"&gt;0")&gt;0,
     MIN(Table25[[#This Row],[T-Test rechts 
V1
'[s']]:[T-Test rechts
V2
'[s']]]),
     "")</f>
        <v/>
      </c>
      <c r="BS4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2" s="57" t="str">
        <f t="shared" si="15"/>
        <v/>
      </c>
      <c r="BU42" s="38" t="str">
        <f>IF(AND(COUNTIF(BT42,"&gt;0")&gt;0,D42="m",J42="U13"),
     IF(BT42&gt;Normwerte!$H$13,1,0),
IF(AND(COUNTIF(BT42,"&gt;0")&gt;0,D42="m",J42="U14"),
     IF(BT42&gt;Normwerte!$H$12,1,0),
IF(AND(COUNTIF(BT42,"&gt;0")&gt;0,D42="m",J42="U15"),
     IF(BT42&gt;Normwerte!$H$11,1,0),
IF(AND(COUNTIF(BT42,"&gt;0")&gt;0,D42="m",J42="U16"),
     IF(BT42&gt;Normwerte!$H$10,1,0),
IF(AND(COUNTIF(BT42,"&gt;0")&gt;0,D42="m",J42="U17"),
     IF(BT42&gt;Normwerte!$H$9,1,0),
IF(AND(COUNTIF(BT42,"&gt;0")&gt;0,D42="m",J42="U18"),
     IF(BT42&gt;Normwerte!$H$8,1,0),
IF(AND(COUNTIF(BT42,"&gt;0")&gt;0,D42="w",J42="U13"),
     IF(BT42&gt;Normwerte!$H$7,1,0),
IF(AND(COUNTIF(BT42,"&gt;0")&gt;0,D42="w",J42="U14"),
     IF(BT42&gt;Normwerte!$H$6,1,0),
IF(AND(COUNTIF(BT42,"&gt;0")&gt;0,D42="w",J42="U15"),
     IF(BT42&gt;Normwerte!$H$5,1,0),
IF(AND(COUNTIF(BT42,"&gt;0")&gt;0,D42="w",J42="U16"),
     IF(BT42&gt;Normwerte!$H$4,1,0),
IF(AND(COUNTIF(BT42,"&gt;0")&gt;0,D42="w",J42="U17"),
     IF(BT42&gt;Normwerte!$H$3,1,0),
IF(AND(COUNTIF(BT42,"&gt;0")&gt;0,D42="w",J42="U18"),
     IF(BT42&gt;Normwerte!$H$2,1,0),"")
)))))))))))</f>
        <v/>
      </c>
    </row>
    <row r="43" spans="2:73" x14ac:dyDescent="0.45">
      <c r="B43" s="103"/>
      <c r="C43" s="103"/>
      <c r="D43" s="43"/>
      <c r="E43" s="93"/>
      <c r="F43" s="53"/>
      <c r="G43" s="5"/>
      <c r="H43" s="95"/>
      <c r="I43" s="12" t="str">
        <f>IF(ISBLANK(Table25[[#This Row],[Geb.Datum
'[TT.MM.JJJJ']]]),"",
     YEAR(Table25[[#This Row],[Geb.Datum
'[TT.MM.JJJJ']]]))</f>
        <v/>
      </c>
      <c r="J43" s="30" t="str">
        <f>_xlfn.XLOOKUP(Table25[[#This Row],[Geburtsjahr]],Altersklasse!$B$2:$B$7,Altersklasse!$A$2:$A$7,"",0)</f>
        <v/>
      </c>
      <c r="K43" s="42" t="str">
        <f t="shared" si="9"/>
        <v/>
      </c>
      <c r="L43" s="50" t="str">
        <f>IF(OR(ISBLANK(AF43),NOT(ISNUMBER(AF43))),"",IF(AND(AF43&gt;0,D43="m",J43="U13"),
    IF(AF43&gt;Normwerte!$J$13,2,IF(AF43&gt;Normwerte!$I$13,1,0)),
IF(AND(AF43&gt;0,D43="m",J43="U14"),
     IF(AF43&gt;Normwerte!$J$12,2,IF(AF43&gt;Normwerte!$I$12,1,0)),
IF(AND(AF43&gt;0,D43="m",J43="U15"),
     IF(AF43&gt;Normwerte!$J$11,2,IF(AF43&gt;Normwerte!$I$11,1,0)),
IF(AND(AF43&gt;0,D43="m",J43="U16"),
     IF(AF43&gt;Normwerte!$J$10,2,IF(AF43&gt;Normwerte!$I$10,1,0)),
IF(AND(AF43&gt;0,D43="m",J43="U17"),
     IF(AF43&gt;Normwerte!$J$9,2,IF(AF43&gt;Normwerte!$I$9,1,0)),
IF(AND(AF43&gt;0,D43="m",J43="U18"),
     IF(AF43&gt;Normwerte!$J$8,2,IF(AF43&gt;Normwerte!$I$8,1,0)),
IF(AND(AF43&gt;0,D43="w",J43="U13"),
     IF(AF43&gt;Normwerte!$J$7,2,IF(AF43&gt;Normwerte!$I$7,1,0)),
IF(AND(AF43&gt;0,D43="w",J43="U14"),
     IF(AF43&gt;Normwerte!$J$6,2,IF(AF43&gt;Normwerte!$I$6,1,0)),
IF(AND(AF43&gt;0,D43="w",J43="U15"),
     IF(AF43&gt;Normwerte!$J$5,2,IF(AF43&gt;Normwerte!$I$5,1,0)),
IF(AND(AF43&gt;0,D43="w",J43="U16"),
     IF(AF43&gt;Normwerte!$J$4,2,IF(AF43&gt;Normwerte!$I$4,1,0)),
IF(AND(AF43&gt;0,D43="w",J43="U17"),
     IF(AF43&gt;Normwerte!$J$3,2,IF(AF43&gt;Normwerte!$I$3,1,0)),
IF(AND(AF43&gt;0,D43="w",J43="U18"),
     IF(AF43&gt;Normwerte!$J$2,2,IF(AF43&gt;Normwerte!$I$2,1,0)),"")
))))))))))))</f>
        <v/>
      </c>
      <c r="M43" s="64" t="str">
        <f>IF(AND(Table25[[#This Row],[Position '[L/AA/MB/S/D']]]="L",L43&lt;2),1,Table25[[#This Row],[Landeskader
Punkte
Anthro Berechnung]])</f>
        <v/>
      </c>
      <c r="N43" s="65" t="str">
        <f>IFERROR(IF((Table25[[#This Row],[Z-Score CMJ]]+Table25[[#This Row],[Z Score Spike]])&gt;0, (Table25[[#This Row],[Z-Score CMJ]]+Table25[[#This Row],[Z Score Spike]])/2, ""), "")</f>
        <v/>
      </c>
      <c r="O43" s="63" t="str">
        <f>IF(AND(COUNTIF(N43,"&gt;0")&gt;0,D43="m",J43="U13"),
    IF(N43&gt;Normwerte!$C$13,1,0),
IF(AND(COUNTIF(N43,"&gt;0")&gt;0,D43="m",J43="U14"),
     IF(N43&gt;Normwerte!$C$12,1,0),
IF(AND(COUNTIF(N43,"&gt;0")&gt;0,D43="m",J43="U15"),
     IF(N43&gt;Normwerte!$C$11,1,0),
IF(AND(COUNTIF(N43,"&gt;0")&gt;0,D43="m",J43="U16"),
     IF(N43&gt;Normwerte!$C$10,1,0),
IF(AND(COUNTIF(N43,"&gt;0")&gt;0,D43="m",J43="U17"),
     IF(N43&gt;Normwerte!$C$9,1,0),
IF(AND(COUNTIF(N43,"&gt;0")&gt;0,D43="m",J43="U18"),
     IF(N43&gt;Normwerte!$C$8,1,0),
IF(AND(COUNTIF(N43,"&gt;0")&gt;0,D43="w",J43="U13"),
     IF(N43&gt;Normwerte!$C$7,1,0),
IF(AND(COUNTIF(N43,"&gt;0")&gt;0,D43="w",J43="U14"),
     IF(N43&gt;Normwerte!$C$6,1,0),
IF(AND(COUNTIF(N43,"&gt;0")&gt;0,D43="w",J43="U15"),
     IF(N43&gt;Normwerte!$C$5,1,0),
IF(AND(COUNTIF(N43,"&gt;0")&gt;0,D43="w",J43="U16"),
     IF(N43&gt;Normwerte!$C$4,1,0),
IF(AND(COUNTIF(N43,"&gt;0")&gt;0,D43="w",J43="U17"),
     IF(N43&gt;Normwerte!$C$3,1,0),
IF(AND(COUNTIF(N43,"&gt;0")&gt;0,D43="w",J43="U18"),
     IF(N43&gt;Normwerte!$C$2,1,0),"")
)))))))))))</f>
        <v/>
      </c>
      <c r="P4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3" s="63" t="str">
        <f>IF(AND(COUNTIF(P43,"&gt;0")&gt;0,D43="m",J43="U13"),
    IF(P43&gt;Normwerte!$F$13,1,0),
IF(AND(COUNTIF(P43,"&gt;0")&gt;0,D43="m",J43="U14"),
     IF(P43&gt;Normwerte!$F$12,1,0),
IF(AND(COUNTIF(P43,"&gt;0")&gt;0,D43="m",J43="U15"),
     IF(P43&gt;Normwerte!$F$11,1,0),
IF(AND(COUNTIF(P43,"&gt;0")&gt;0,D43="m",J43="U16"),
     IF(P43&gt;Normwerte!$F$10,1,0),
IF(AND(COUNTIF(P43,"&gt;0")&gt;0,D43="m",J43="U17"),
     IF(P43&gt;Normwerte!$F$9,1,0),
IF(AND(COUNTIF(P43,"&gt;0")&gt;0,D43="m",J43="U18"),
     IF(P43&gt;Normwerte!$F$8,1,0),
IF(AND(COUNTIF(P43,"&gt;0")&gt;0,D43="w",J43="U13"),
     IF(P43&gt;Normwerte!$F$7,1,0),
IF(AND(COUNTIF(P43,"&gt;0")&gt;0,D43="w",J43="U14"),
     IF(P43&gt;Normwerte!$F$6,1,0),
IF(AND(COUNTIF(P43,"&gt;0")&gt;0,D43="w",J43="U15"),
     IF(P43&gt;Normwerte!$F$5,1,0),
IF(AND(COUNTIF(P43,"&gt;0")&gt;0,D43="w",J43="U16"),
     IF(P43&gt;Normwerte!$F$4,1,0),
IF(AND(COUNTIF(P43,"&gt;0")&gt;0,D43="w",J43="U17"),
     IF(P43&gt;Normwerte!$F$3,1,0),
IF(AND(COUNTIF(P43,"&gt;0")&gt;0,D43="w",J43="U18"),
     IF(P43&gt;Normwerte!$F$2,1,0),"")
)))))))))))</f>
        <v/>
      </c>
      <c r="R43" s="66" t="str">
        <f>Table25[[#This Row],[Punkte
T-Test]]</f>
        <v/>
      </c>
      <c r="S43" s="73" t="str">
        <f>IF(SUMIF(Table25[[#This Row],[Landeskader
Punkte
Anthro]:[Landeskader
Punkte
T-Test]],"&gt;0")=0,
    "",
    SUM(M43,O43,Q43,R43))</f>
        <v/>
      </c>
      <c r="T43" s="101"/>
      <c r="U43" s="101"/>
      <c r="V43" s="26"/>
      <c r="W43" s="26"/>
      <c r="X43" s="26"/>
      <c r="Y43" s="24"/>
      <c r="Z43" s="24"/>
      <c r="AA43" s="24"/>
      <c r="AB43" s="26"/>
      <c r="AC43" s="26"/>
      <c r="AD4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3" s="55" t="str">
        <f t="shared" si="7"/>
        <v/>
      </c>
      <c r="AF43" s="75" t="str">
        <f t="shared" si="10"/>
        <v/>
      </c>
      <c r="AG43" s="74"/>
      <c r="AH43" s="52"/>
      <c r="AI43" s="24"/>
      <c r="AJ43" s="36" t="str">
        <f>IF(COUNTIF(Table25[[#This Row],[Jump &amp; Reach 
(CMJ) V1]:[Jump &amp; Reach 
(CMJ) V3]],"&gt;0")&gt;0,
     MAX(Table25[[#This Row],[Jump &amp; Reach 
(CMJ) V1]:[Jump &amp; Reach 
(CMJ) V3]]),
     "")</f>
        <v/>
      </c>
      <c r="AK43" s="37" t="str">
        <f>IF(COUNTIF(Table25[[#This Row],[Jump &amp; Reach 
(CMJ) max.]],"&gt;0")&gt;0,
     Table25[[#This Row],[Jump &amp; Reach 
(CMJ) max.]]-Table25[[#This Row],[Reichhöhe
einarmig '[cm']]],
     "")</f>
        <v/>
      </c>
      <c r="AL43" s="57" t="str">
        <f t="shared" si="11"/>
        <v/>
      </c>
      <c r="AM43" s="38" t="str">
        <f>IF(AND(COUNTIF(AL43,"&gt;0")&gt;0,D43="m",J43="U13"),
    IF(AL43&gt;Normwerte!$C$13,1,0),
IF(AND(COUNTIF(AL43,"&gt;0")&gt;0,D43="m",J43="U14"),
     IF(AL43&gt;Normwerte!$C$12,1,0),
IF(AND(COUNTIF(AL43,"&gt;0")&gt;0,D43="m",J43="U15"),
     IF(AL43&gt;Normwerte!$C$11,1,0),
IF(AND(COUNTIF(AL43,"&gt;0")&gt;0,D43="m",J43="U16"),
     IF(AL43&gt;Normwerte!$C$10,1,0),
IF(AND(COUNTIF(AL43,"&gt;0")&gt;0,D43="m",J43="U17"),
     IF(AL43&gt;Normwerte!$C$9,1,0),
IF(AND(COUNTIF(AL43,"&gt;0")&gt;0,D43="m",J43="U18"),
     IF(AL43&gt;Normwerte!$C$8,1,0),
IF(AND(COUNTIF(AL43,"&gt;0")&gt;0,D43="w",J43="U13"),
     IF(AL43&gt;Normwerte!$C$7,1,0),
IF(AND(COUNTIF(AL43,"&gt;0")&gt;0,D43="w",J43="U14"),
     IF(AL43&gt;Normwerte!$C$6,1,0),
IF(AND(COUNTIF(AL43,"&gt;0")&gt;0,D43="w",J43="U15"),
     IF(AL43&gt;Normwerte!$C$5,1,0),
IF(AND(COUNTIF(AL43,"&gt;0")&gt;0,D43="w",J43="U16"),
     IF(AL43&gt;Normwerte!$C$4,1,0),
IF(AND(COUNTIF(AL43,"&gt;0")&gt;0,D43="w",J43="U17"),
     IF(AL43&gt;Normwerte!$C$3,1,0),
IF(AND(COUNTIF(AL43,"&gt;0")&gt;0,D43="w",J43="U18"),
     IF(AL43&gt;Normwerte!$C$2,1,0),"")
)))))))))))</f>
        <v/>
      </c>
      <c r="AN43" s="6"/>
      <c r="AO43" s="6"/>
      <c r="AP43" s="6"/>
      <c r="AQ4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3" s="38" t="str">
        <f>IF(COUNTIF(Table25[[#This Row],[Jump &amp; Reach 
(Spike) max.]],"&gt;0")&gt;0,
     Table25[[#This Row],[Jump &amp; Reach 
(Spike) max.]]-Table25[[#This Row],[Reichhöhe
einarmig '[cm']]],
     "")</f>
        <v/>
      </c>
      <c r="AS43" s="57" t="str">
        <f t="shared" si="12"/>
        <v/>
      </c>
      <c r="AT43" s="38" t="str">
        <f>IF(AND(COUNTIF(AS43,"&gt;0")&gt;0,D43="m",J43="U13"),
    IF(AS43&gt;Normwerte!$D$13,1,0),
IF(AND(COUNTIF(AS43,"&gt;0")&gt;0,D43="m",J43="U14"),
     IF(AS43&gt;Normwerte!$D$12,1,0),
IF(AND(COUNTIF(AS43,"&gt;0")&gt;0,D43="m",J43="U15"),
     IF(AS43&gt;Normwerte!$D$11,1,0),
IF(AND(COUNTIF(AS43,"&gt;0")&gt;0,D43="m",J43="U16"),
     IF(AS43&gt;Normwerte!$D$10,1,0),
IF(AND(COUNTIF(AS43,"&gt;0")&gt;0,D43="m",J43="U17"),
     IF(AS43&gt;Normwerte!$D$9,1,0),
IF(AND(COUNTIF(AS43,"&gt;0")&gt;0,D43="m",J43="U18"),
     IF(AS43&gt;Normwerte!$D$8,1,0),
IF(AND(COUNTIF(AS43,"&gt;0")&gt;0,D43="w",J43="U13"),
     IF(AS43&gt;Normwerte!$D$7,1,0),
IF(AND(COUNTIF(AS43,"&gt;0")&gt;0,D43="w",J43="U14"),
     IF(AS43&gt;Normwerte!$D$6,1,0),
IF(AND(COUNTIF(AS43,"&gt;0")&gt;0,D43="w",J43="U15"),
     IF(AS43&gt;Normwerte!$D$5,1,0),
IF(AND(COUNTIF(AS43,"&gt;0")&gt;0,D43="w",J43="U16"),
     IF(AS43&gt;Normwerte!$D$4,1,0),
IF(AND(COUNTIF(AS43,"&gt;0")&gt;0,D43="w",J43="U17"),
     IF(AS43&gt;Normwerte!$D$3,1,0),
IF(AND(COUNTIF(AS43,"&gt;0")&gt;0,D43="w",J43="U18"),
     IF(AS43&gt;Normwerte!$D$2,1,0),"")
)))))))))))</f>
        <v/>
      </c>
      <c r="AU43" s="6"/>
      <c r="AV43" s="6"/>
      <c r="AW43" s="6"/>
      <c r="AX4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3" s="57" t="str">
        <f t="shared" si="13"/>
        <v/>
      </c>
      <c r="AZ43" s="38" t="str">
        <f>IF(AND(COUNTIF(AY43,"&gt;0")&gt;0,D43="m",J43="U13"),
    IF(AY43&gt;Normwerte!$E$13,1,0),
IF(AND(COUNTIF(AY43,"&gt;0")&gt;0,D43="m",J43="U14"),
     IF(AY43&gt;Normwerte!$E$12,1,0),
IF(AND(COUNTIF(AY43,"&gt;0")&gt;0,D43="m",J43="U15"),
     IF(AY43&gt;Normwerte!$E$11,1,0),
IF(AND(COUNTIF(AY43,"&gt;0")&gt;0,D43="m",J43="U16"),
     IF(AY43&gt;Normwerte!$E$10,1,0),
IF(AND(COUNTIF(AY43,"&gt;0")&gt;0,D43="m",J43="U17"),
     IF(AY43&gt;Normwerte!$E$9,1,0),
IF(AND(COUNTIF(AY43,"&gt;0")&gt;0,D43="m",J43="U18"),
     IF(AY43&gt;Normwerte!$E$8,1,0),
IF(AND(COUNTIF(AY43,"&gt;0")&gt;0,D43="w",J43="U13"),
     IF(AY43&gt;Normwerte!$E$7,1,0),
IF(AND(COUNTIF(AY43,"&gt;0")&gt;0,D43="w",J43="U14"),
     IF(AY43&gt;Normwerte!$E$6,1,0),
IF(AND(COUNTIF(AY43,"&gt;0")&gt;0,D43="w",J43="U15"),
     IF(AY43&gt;Normwerte!$E$5,1,0),
IF(AND(COUNTIF(AY43,"&gt;0")&gt;0,D43="w",J43="U16"),
     IF(AY43&gt;Normwerte!$E$4,1,0),
IF(AND(COUNTIF(AY43,"&gt;0")&gt;0,D43="w",J43="U17"),
     IF(AY43&gt;Normwerte!$E$3,1,0),
IF(AND(COUNTIF(AY43,"&gt;0")&gt;0,D43="w",J43="U18"),
     IF(AY43&gt;Normwerte!$E$2,1,0),"")
)))))))))))</f>
        <v/>
      </c>
      <c r="BA43" s="6"/>
      <c r="BB43" s="6"/>
      <c r="BC43" s="6"/>
      <c r="BD4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3" s="56" t="str">
        <f t="shared" si="8"/>
        <v/>
      </c>
      <c r="BF43" s="38" t="str">
        <f>IF(AND(COUNTIF(BE43,"&gt;0")&gt;0,D43="m",J43="U13"),
    IF(BE43&gt;Normwerte!$F$13,1,0),
IF(AND(COUNTIF(BE43,"&gt;0")&gt;0,D43="m",J43="U14"),
     IF(BE43&gt;Normwerte!$F$12,1,0),
IF(AND(COUNTIF(BE43,"&gt;0")&gt;0,D43="m",J43="U15"),
     IF(BE43&gt;Normwerte!$F$11,1,0),
IF(AND(COUNTIF(BE43,"&gt;0")&gt;0,D43="m",J43="U16"),
     IF(BE43&gt;Normwerte!$F$10,1,0),
IF(AND(COUNTIF(BE43,"&gt;0")&gt;0,D43="m",J43="U17"),
     IF(BE43&gt;Normwerte!$F$9,1,0),
IF(AND(COUNTIF(BE43,"&gt;0")&gt;0,D43="m",J43="U18"),
     IF(BE43&gt;Normwerte!$F$8,1,0),
IF(AND(COUNTIF(BE43,"&gt;0")&gt;0,D43="w",J43="U13"),
     IF(BE43&gt;Normwerte!$F$7,1,0),
IF(AND(COUNTIF(BE43,"&gt;0")&gt;0,D43="w",J43="U14"),
     IF(BE43&gt;Normwerte!$F$6,1,0),
IF(AND(COUNTIF(BE43,"&gt;0")&gt;0,D43="w",J43="U15"),
     IF(BE43&gt;Normwerte!$F$5,1,0),
IF(AND(COUNTIF(BE43,"&gt;0")&gt;0,D43="w",J43="U16"),
     IF(BE43&gt;Normwerte!$F$4,1,0),
IF(AND(COUNTIF(BE43,"&gt;0")&gt;0,D43="w",J43="U17"),
     IF(BE43&gt;Normwerte!$F$3,1,0),
IF(AND(COUNTIF(BE43,"&gt;0")&gt;0,D43="w",J43="U18"),
     IF(BE43&gt;Normwerte!$F$2,1,0),"")
)))))))))))</f>
        <v/>
      </c>
      <c r="BG43" s="6"/>
      <c r="BH43" s="6"/>
      <c r="BI43" s="6"/>
      <c r="BJ43" s="40" t="str">
        <f>IF(COUNTIF(Table25[[#This Row],[Schlagballwurf V1
'[km/h']]:[Schlagballwurf V3
'[km/h']]],"&gt;0")&gt;0,
     MAX(Table25[[#This Row],[Schlagballwurf V1
'[km/h']]:[Schlagballwurf V3
'[km/h']]]),
     "")</f>
        <v/>
      </c>
      <c r="BK43" s="57" t="str">
        <f t="shared" si="14"/>
        <v/>
      </c>
      <c r="BL43" s="38" t="str">
        <f>IF(AND(COUNTIF(BK43,"&gt;0")&gt;0,D43="m",J43="U13"),
     IF(BK43&gt;Normwerte!$G$13,1,0),
IF(AND(COUNTIF(BK43,"&gt;0")&gt;0,D43="m",J43="U14"),
     IF(BK43&gt;Normwerte!$G$12,1,0),
IF(AND(COUNTIF(BK43,"&gt;0")&gt;0,D43="m",J43="U15"),
     IF(BK43&gt;Normwerte!$G$11,1,0),
IF(AND(COUNTIF(BK43,"&gt;0")&gt;0,D43="m",J43="U16"),
     IF(BK43&gt;Normwerte!$G$10,1,0),
IF(AND(COUNTIF(BK43,"&gt;0")&gt;0,D43="m",J43="U17"),
     IF(BK43&gt;Normwerte!$G$9,1,0),
IF(AND(COUNTIF(BK43,"&gt;0")&gt;0,D43="m",J43="U18"),
     IF(BK43&gt;Normwerte!$G$8,1,0),
IF(AND(COUNTIF(BK43,"&gt;0")&gt;0,D43="w",J43="U13"),
     IF(BK43&gt;Normwerte!$G$7,1,0),
IF(AND(COUNTIF(BK43,"&gt;0")&gt;0,D43="w",J43="U14"),
     IF(BK43&gt;Normwerte!$G$6,1,0),
IF(AND(COUNTIF(BK43,"&gt;0")&gt;0,D43="w",J43="U15"),
     IF(BK43&gt;Normwerte!$G$5,1,0),
IF(AND(COUNTIF(BK43,"&gt;0")&gt;0,D43="w",J43="U16"),
     IF(BK43&gt;Normwerte!$G$4,1,0),
IF(AND(COUNTIF(BK43,"&gt;0")&gt;0,D43="w",J43="U17"),
     IF(BK43&gt;Normwerte!$G$3,1,0),
IF(AND(COUNTIF(BK43,"&gt;0")&gt;0,D43="w",J43="U18"),
     IF(BK43&gt;Normwerte!$G$2,1,0),"")
)))))))))))</f>
        <v/>
      </c>
      <c r="BM43" s="6"/>
      <c r="BN43" s="6"/>
      <c r="BO43" s="6"/>
      <c r="BP43" s="6"/>
      <c r="BQ43" s="40" t="str">
        <f>IF(COUNTIF(Table25[[#This Row],[T-Test links
V1
'[s']]:[T-Test links
V2
'[s']]],"&gt;0")&gt;0,
     MIN(Table25[[#This Row],[T-Test links
V1
'[s']]:[T-Test links
V2
'[s']]]),
     "")</f>
        <v/>
      </c>
      <c r="BR43" s="40" t="str">
        <f>IF(COUNTIF(Table25[[#This Row],[T-Test rechts 
V1
'[s']]:[T-Test rechts
V2
'[s']]],"&gt;0")&gt;0,
     MIN(Table25[[#This Row],[T-Test rechts 
V1
'[s']]:[T-Test rechts
V2
'[s']]]),
     "")</f>
        <v/>
      </c>
      <c r="BS4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3" s="57" t="str">
        <f t="shared" si="15"/>
        <v/>
      </c>
      <c r="BU43" s="38" t="str">
        <f>IF(AND(COUNTIF(BT43,"&gt;0")&gt;0,D43="m",J43="U13"),
     IF(BT43&gt;Normwerte!$H$13,1,0),
IF(AND(COUNTIF(BT43,"&gt;0")&gt;0,D43="m",J43="U14"),
     IF(BT43&gt;Normwerte!$H$12,1,0),
IF(AND(COUNTIF(BT43,"&gt;0")&gt;0,D43="m",J43="U15"),
     IF(BT43&gt;Normwerte!$H$11,1,0),
IF(AND(COUNTIF(BT43,"&gt;0")&gt;0,D43="m",J43="U16"),
     IF(BT43&gt;Normwerte!$H$10,1,0),
IF(AND(COUNTIF(BT43,"&gt;0")&gt;0,D43="m",J43="U17"),
     IF(BT43&gt;Normwerte!$H$9,1,0),
IF(AND(COUNTIF(BT43,"&gt;0")&gt;0,D43="m",J43="U18"),
     IF(BT43&gt;Normwerte!$H$8,1,0),
IF(AND(COUNTIF(BT43,"&gt;0")&gt;0,D43="w",J43="U13"),
     IF(BT43&gt;Normwerte!$H$7,1,0),
IF(AND(COUNTIF(BT43,"&gt;0")&gt;0,D43="w",J43="U14"),
     IF(BT43&gt;Normwerte!$H$6,1,0),
IF(AND(COUNTIF(BT43,"&gt;0")&gt;0,D43="w",J43="U15"),
     IF(BT43&gt;Normwerte!$H$5,1,0),
IF(AND(COUNTIF(BT43,"&gt;0")&gt;0,D43="w",J43="U16"),
     IF(BT43&gt;Normwerte!$H$4,1,0),
IF(AND(COUNTIF(BT43,"&gt;0")&gt;0,D43="w",J43="U17"),
     IF(BT43&gt;Normwerte!$H$3,1,0),
IF(AND(COUNTIF(BT43,"&gt;0")&gt;0,D43="w",J43="U18"),
     IF(BT43&gt;Normwerte!$H$2,1,0),"")
)))))))))))</f>
        <v/>
      </c>
    </row>
    <row r="44" spans="2:73" x14ac:dyDescent="0.45">
      <c r="B44" s="103"/>
      <c r="C44" s="103"/>
      <c r="D44" s="43"/>
      <c r="E44" s="93"/>
      <c r="F44" s="53"/>
      <c r="G44" s="5"/>
      <c r="H44" s="95"/>
      <c r="I44" s="12" t="str">
        <f>IF(ISBLANK(Table25[[#This Row],[Geb.Datum
'[TT.MM.JJJJ']]]),"",
     YEAR(Table25[[#This Row],[Geb.Datum
'[TT.MM.JJJJ']]]))</f>
        <v/>
      </c>
      <c r="J44" s="30" t="str">
        <f>_xlfn.XLOOKUP(Table25[[#This Row],[Geburtsjahr]],Altersklasse!$B$2:$B$7,Altersklasse!$A$2:$A$7,"",0)</f>
        <v/>
      </c>
      <c r="K44" s="42" t="str">
        <f t="shared" si="9"/>
        <v/>
      </c>
      <c r="L44" s="50" t="str">
        <f>IF(OR(ISBLANK(AF44),NOT(ISNUMBER(AF44))),"",IF(AND(AF44&gt;0,D44="m",J44="U13"),
    IF(AF44&gt;Normwerte!$J$13,2,IF(AF44&gt;Normwerte!$I$13,1,0)),
IF(AND(AF44&gt;0,D44="m",J44="U14"),
     IF(AF44&gt;Normwerte!$J$12,2,IF(AF44&gt;Normwerte!$I$12,1,0)),
IF(AND(AF44&gt;0,D44="m",J44="U15"),
     IF(AF44&gt;Normwerte!$J$11,2,IF(AF44&gt;Normwerte!$I$11,1,0)),
IF(AND(AF44&gt;0,D44="m",J44="U16"),
     IF(AF44&gt;Normwerte!$J$10,2,IF(AF44&gt;Normwerte!$I$10,1,0)),
IF(AND(AF44&gt;0,D44="m",J44="U17"),
     IF(AF44&gt;Normwerte!$J$9,2,IF(AF44&gt;Normwerte!$I$9,1,0)),
IF(AND(AF44&gt;0,D44="m",J44="U18"),
     IF(AF44&gt;Normwerte!$J$8,2,IF(AF44&gt;Normwerte!$I$8,1,0)),
IF(AND(AF44&gt;0,D44="w",J44="U13"),
     IF(AF44&gt;Normwerte!$J$7,2,IF(AF44&gt;Normwerte!$I$7,1,0)),
IF(AND(AF44&gt;0,D44="w",J44="U14"),
     IF(AF44&gt;Normwerte!$J$6,2,IF(AF44&gt;Normwerte!$I$6,1,0)),
IF(AND(AF44&gt;0,D44="w",J44="U15"),
     IF(AF44&gt;Normwerte!$J$5,2,IF(AF44&gt;Normwerte!$I$5,1,0)),
IF(AND(AF44&gt;0,D44="w",J44="U16"),
     IF(AF44&gt;Normwerte!$J$4,2,IF(AF44&gt;Normwerte!$I$4,1,0)),
IF(AND(AF44&gt;0,D44="w",J44="U17"),
     IF(AF44&gt;Normwerte!$J$3,2,IF(AF44&gt;Normwerte!$I$3,1,0)),
IF(AND(AF44&gt;0,D44="w",J44="U18"),
     IF(AF44&gt;Normwerte!$J$2,2,IF(AF44&gt;Normwerte!$I$2,1,0)),"")
))))))))))))</f>
        <v/>
      </c>
      <c r="M44" s="64" t="str">
        <f>IF(AND(Table25[[#This Row],[Position '[L/AA/MB/S/D']]]="L",L44&lt;2),1,Table25[[#This Row],[Landeskader
Punkte
Anthro Berechnung]])</f>
        <v/>
      </c>
      <c r="N44" s="65" t="str">
        <f>IFERROR(IF((Table25[[#This Row],[Z-Score CMJ]]+Table25[[#This Row],[Z Score Spike]])&gt;0, (Table25[[#This Row],[Z-Score CMJ]]+Table25[[#This Row],[Z Score Spike]])/2, ""), "")</f>
        <v/>
      </c>
      <c r="O44" s="63" t="str">
        <f>IF(AND(COUNTIF(N44,"&gt;0")&gt;0,D44="m",J44="U13"),
    IF(N44&gt;Normwerte!$C$13,1,0),
IF(AND(COUNTIF(N44,"&gt;0")&gt;0,D44="m",J44="U14"),
     IF(N44&gt;Normwerte!$C$12,1,0),
IF(AND(COUNTIF(N44,"&gt;0")&gt;0,D44="m",J44="U15"),
     IF(N44&gt;Normwerte!$C$11,1,0),
IF(AND(COUNTIF(N44,"&gt;0")&gt;0,D44="m",J44="U16"),
     IF(N44&gt;Normwerte!$C$10,1,0),
IF(AND(COUNTIF(N44,"&gt;0")&gt;0,D44="m",J44="U17"),
     IF(N44&gt;Normwerte!$C$9,1,0),
IF(AND(COUNTIF(N44,"&gt;0")&gt;0,D44="m",J44="U18"),
     IF(N44&gt;Normwerte!$C$8,1,0),
IF(AND(COUNTIF(N44,"&gt;0")&gt;0,D44="w",J44="U13"),
     IF(N44&gt;Normwerte!$C$7,1,0),
IF(AND(COUNTIF(N44,"&gt;0")&gt;0,D44="w",J44="U14"),
     IF(N44&gt;Normwerte!$C$6,1,0),
IF(AND(COUNTIF(N44,"&gt;0")&gt;0,D44="w",J44="U15"),
     IF(N44&gt;Normwerte!$C$5,1,0),
IF(AND(COUNTIF(N44,"&gt;0")&gt;0,D44="w",J44="U16"),
     IF(N44&gt;Normwerte!$C$4,1,0),
IF(AND(COUNTIF(N44,"&gt;0")&gt;0,D44="w",J44="U17"),
     IF(N44&gt;Normwerte!$C$3,1,0),
IF(AND(COUNTIF(N44,"&gt;0")&gt;0,D44="w",J44="U18"),
     IF(N44&gt;Normwerte!$C$2,1,0),"")
)))))))))))</f>
        <v/>
      </c>
      <c r="P4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4" s="63" t="str">
        <f>IF(AND(COUNTIF(P44,"&gt;0")&gt;0,D44="m",J44="U13"),
    IF(P44&gt;Normwerte!$F$13,1,0),
IF(AND(COUNTIF(P44,"&gt;0")&gt;0,D44="m",J44="U14"),
     IF(P44&gt;Normwerte!$F$12,1,0),
IF(AND(COUNTIF(P44,"&gt;0")&gt;0,D44="m",J44="U15"),
     IF(P44&gt;Normwerte!$F$11,1,0),
IF(AND(COUNTIF(P44,"&gt;0")&gt;0,D44="m",J44="U16"),
     IF(P44&gt;Normwerte!$F$10,1,0),
IF(AND(COUNTIF(P44,"&gt;0")&gt;0,D44="m",J44="U17"),
     IF(P44&gt;Normwerte!$F$9,1,0),
IF(AND(COUNTIF(P44,"&gt;0")&gt;0,D44="m",J44="U18"),
     IF(P44&gt;Normwerte!$F$8,1,0),
IF(AND(COUNTIF(P44,"&gt;0")&gt;0,D44="w",J44="U13"),
     IF(P44&gt;Normwerte!$F$7,1,0),
IF(AND(COUNTIF(P44,"&gt;0")&gt;0,D44="w",J44="U14"),
     IF(P44&gt;Normwerte!$F$6,1,0),
IF(AND(COUNTIF(P44,"&gt;0")&gt;0,D44="w",J44="U15"),
     IF(P44&gt;Normwerte!$F$5,1,0),
IF(AND(COUNTIF(P44,"&gt;0")&gt;0,D44="w",J44="U16"),
     IF(P44&gt;Normwerte!$F$4,1,0),
IF(AND(COUNTIF(P44,"&gt;0")&gt;0,D44="w",J44="U17"),
     IF(P44&gt;Normwerte!$F$3,1,0),
IF(AND(COUNTIF(P44,"&gt;0")&gt;0,D44="w",J44="U18"),
     IF(P44&gt;Normwerte!$F$2,1,0),"")
)))))))))))</f>
        <v/>
      </c>
      <c r="R44" s="66" t="str">
        <f>Table25[[#This Row],[Punkte
T-Test]]</f>
        <v/>
      </c>
      <c r="S44" s="73" t="str">
        <f>IF(SUMIF(Table25[[#This Row],[Landeskader
Punkte
Anthro]:[Landeskader
Punkte
T-Test]],"&gt;0")=0,
    "",
    SUM(M44,O44,Q44,R44))</f>
        <v/>
      </c>
      <c r="T44" s="101"/>
      <c r="U44" s="101"/>
      <c r="V44" s="26"/>
      <c r="W44" s="26"/>
      <c r="X44" s="26"/>
      <c r="Y44" s="24"/>
      <c r="Z44" s="24"/>
      <c r="AA44" s="24"/>
      <c r="AB44" s="26"/>
      <c r="AC44" s="26"/>
      <c r="AD4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4" s="55" t="str">
        <f t="shared" si="7"/>
        <v/>
      </c>
      <c r="AF44" s="75" t="str">
        <f t="shared" si="10"/>
        <v/>
      </c>
      <c r="AG44" s="74"/>
      <c r="AH44" s="52"/>
      <c r="AI44" s="24"/>
      <c r="AJ44" s="36" t="str">
        <f>IF(COUNTIF(Table25[[#This Row],[Jump &amp; Reach 
(CMJ) V1]:[Jump &amp; Reach 
(CMJ) V3]],"&gt;0")&gt;0,
     MAX(Table25[[#This Row],[Jump &amp; Reach 
(CMJ) V1]:[Jump &amp; Reach 
(CMJ) V3]]),
     "")</f>
        <v/>
      </c>
      <c r="AK44" s="37" t="str">
        <f>IF(COUNTIF(Table25[[#This Row],[Jump &amp; Reach 
(CMJ) max.]],"&gt;0")&gt;0,
     Table25[[#This Row],[Jump &amp; Reach 
(CMJ) max.]]-Table25[[#This Row],[Reichhöhe
einarmig '[cm']]],
     "")</f>
        <v/>
      </c>
      <c r="AL44" s="57" t="str">
        <f t="shared" si="11"/>
        <v/>
      </c>
      <c r="AM44" s="38" t="str">
        <f>IF(AND(COUNTIF(AL44,"&gt;0")&gt;0,D44="m",J44="U13"),
    IF(AL44&gt;Normwerte!$C$13,1,0),
IF(AND(COUNTIF(AL44,"&gt;0")&gt;0,D44="m",J44="U14"),
     IF(AL44&gt;Normwerte!$C$12,1,0),
IF(AND(COUNTIF(AL44,"&gt;0")&gt;0,D44="m",J44="U15"),
     IF(AL44&gt;Normwerte!$C$11,1,0),
IF(AND(COUNTIF(AL44,"&gt;0")&gt;0,D44="m",J44="U16"),
     IF(AL44&gt;Normwerte!$C$10,1,0),
IF(AND(COUNTIF(AL44,"&gt;0")&gt;0,D44="m",J44="U17"),
     IF(AL44&gt;Normwerte!$C$9,1,0),
IF(AND(COUNTIF(AL44,"&gt;0")&gt;0,D44="m",J44="U18"),
     IF(AL44&gt;Normwerte!$C$8,1,0),
IF(AND(COUNTIF(AL44,"&gt;0")&gt;0,D44="w",J44="U13"),
     IF(AL44&gt;Normwerte!$C$7,1,0),
IF(AND(COUNTIF(AL44,"&gt;0")&gt;0,D44="w",J44="U14"),
     IF(AL44&gt;Normwerte!$C$6,1,0),
IF(AND(COUNTIF(AL44,"&gt;0")&gt;0,D44="w",J44="U15"),
     IF(AL44&gt;Normwerte!$C$5,1,0),
IF(AND(COUNTIF(AL44,"&gt;0")&gt;0,D44="w",J44="U16"),
     IF(AL44&gt;Normwerte!$C$4,1,0),
IF(AND(COUNTIF(AL44,"&gt;0")&gt;0,D44="w",J44="U17"),
     IF(AL44&gt;Normwerte!$C$3,1,0),
IF(AND(COUNTIF(AL44,"&gt;0")&gt;0,D44="w",J44="U18"),
     IF(AL44&gt;Normwerte!$C$2,1,0),"")
)))))))))))</f>
        <v/>
      </c>
      <c r="AN44" s="6"/>
      <c r="AO44" s="6"/>
      <c r="AP44" s="6"/>
      <c r="AQ4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4" s="38" t="str">
        <f>IF(COUNTIF(Table25[[#This Row],[Jump &amp; Reach 
(Spike) max.]],"&gt;0")&gt;0,
     Table25[[#This Row],[Jump &amp; Reach 
(Spike) max.]]-Table25[[#This Row],[Reichhöhe
einarmig '[cm']]],
     "")</f>
        <v/>
      </c>
      <c r="AS44" s="57" t="str">
        <f t="shared" si="12"/>
        <v/>
      </c>
      <c r="AT44" s="38" t="str">
        <f>IF(AND(COUNTIF(AS44,"&gt;0")&gt;0,D44="m",J44="U13"),
    IF(AS44&gt;Normwerte!$D$13,1,0),
IF(AND(COUNTIF(AS44,"&gt;0")&gt;0,D44="m",J44="U14"),
     IF(AS44&gt;Normwerte!$D$12,1,0),
IF(AND(COUNTIF(AS44,"&gt;0")&gt;0,D44="m",J44="U15"),
     IF(AS44&gt;Normwerte!$D$11,1,0),
IF(AND(COUNTIF(AS44,"&gt;0")&gt;0,D44="m",J44="U16"),
     IF(AS44&gt;Normwerte!$D$10,1,0),
IF(AND(COUNTIF(AS44,"&gt;0")&gt;0,D44="m",J44="U17"),
     IF(AS44&gt;Normwerte!$D$9,1,0),
IF(AND(COUNTIF(AS44,"&gt;0")&gt;0,D44="m",J44="U18"),
     IF(AS44&gt;Normwerte!$D$8,1,0),
IF(AND(COUNTIF(AS44,"&gt;0")&gt;0,D44="w",J44="U13"),
     IF(AS44&gt;Normwerte!$D$7,1,0),
IF(AND(COUNTIF(AS44,"&gt;0")&gt;0,D44="w",J44="U14"),
     IF(AS44&gt;Normwerte!$D$6,1,0),
IF(AND(COUNTIF(AS44,"&gt;0")&gt;0,D44="w",J44="U15"),
     IF(AS44&gt;Normwerte!$D$5,1,0),
IF(AND(COUNTIF(AS44,"&gt;0")&gt;0,D44="w",J44="U16"),
     IF(AS44&gt;Normwerte!$D$4,1,0),
IF(AND(COUNTIF(AS44,"&gt;0")&gt;0,D44="w",J44="U17"),
     IF(AS44&gt;Normwerte!$D$3,1,0),
IF(AND(COUNTIF(AS44,"&gt;0")&gt;0,D44="w",J44="U18"),
     IF(AS44&gt;Normwerte!$D$2,1,0),"")
)))))))))))</f>
        <v/>
      </c>
      <c r="AU44" s="6"/>
      <c r="AV44" s="6"/>
      <c r="AW44" s="6"/>
      <c r="AX4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4" s="57" t="str">
        <f t="shared" si="13"/>
        <v/>
      </c>
      <c r="AZ44" s="38" t="str">
        <f>IF(AND(COUNTIF(AY44,"&gt;0")&gt;0,D44="m",J44="U13"),
    IF(AY44&gt;Normwerte!$E$13,1,0),
IF(AND(COUNTIF(AY44,"&gt;0")&gt;0,D44="m",J44="U14"),
     IF(AY44&gt;Normwerte!$E$12,1,0),
IF(AND(COUNTIF(AY44,"&gt;0")&gt;0,D44="m",J44="U15"),
     IF(AY44&gt;Normwerte!$E$11,1,0),
IF(AND(COUNTIF(AY44,"&gt;0")&gt;0,D44="m",J44="U16"),
     IF(AY44&gt;Normwerte!$E$10,1,0),
IF(AND(COUNTIF(AY44,"&gt;0")&gt;0,D44="m",J44="U17"),
     IF(AY44&gt;Normwerte!$E$9,1,0),
IF(AND(COUNTIF(AY44,"&gt;0")&gt;0,D44="m",J44="U18"),
     IF(AY44&gt;Normwerte!$E$8,1,0),
IF(AND(COUNTIF(AY44,"&gt;0")&gt;0,D44="w",J44="U13"),
     IF(AY44&gt;Normwerte!$E$7,1,0),
IF(AND(COUNTIF(AY44,"&gt;0")&gt;0,D44="w",J44="U14"),
     IF(AY44&gt;Normwerte!$E$6,1,0),
IF(AND(COUNTIF(AY44,"&gt;0")&gt;0,D44="w",J44="U15"),
     IF(AY44&gt;Normwerte!$E$5,1,0),
IF(AND(COUNTIF(AY44,"&gt;0")&gt;0,D44="w",J44="U16"),
     IF(AY44&gt;Normwerte!$E$4,1,0),
IF(AND(COUNTIF(AY44,"&gt;0")&gt;0,D44="w",J44="U17"),
     IF(AY44&gt;Normwerte!$E$3,1,0),
IF(AND(COUNTIF(AY44,"&gt;0")&gt;0,D44="w",J44="U18"),
     IF(AY44&gt;Normwerte!$E$2,1,0),"")
)))))))))))</f>
        <v/>
      </c>
      <c r="BA44" s="6"/>
      <c r="BB44" s="6"/>
      <c r="BC44" s="6"/>
      <c r="BD4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4" s="56" t="str">
        <f t="shared" si="8"/>
        <v/>
      </c>
      <c r="BF44" s="38" t="str">
        <f>IF(AND(COUNTIF(BE44,"&gt;0")&gt;0,D44="m",J44="U13"),
    IF(BE44&gt;Normwerte!$F$13,1,0),
IF(AND(COUNTIF(BE44,"&gt;0")&gt;0,D44="m",J44="U14"),
     IF(BE44&gt;Normwerte!$F$12,1,0),
IF(AND(COUNTIF(BE44,"&gt;0")&gt;0,D44="m",J44="U15"),
     IF(BE44&gt;Normwerte!$F$11,1,0),
IF(AND(COUNTIF(BE44,"&gt;0")&gt;0,D44="m",J44="U16"),
     IF(BE44&gt;Normwerte!$F$10,1,0),
IF(AND(COUNTIF(BE44,"&gt;0")&gt;0,D44="m",J44="U17"),
     IF(BE44&gt;Normwerte!$F$9,1,0),
IF(AND(COUNTIF(BE44,"&gt;0")&gt;0,D44="m",J44="U18"),
     IF(BE44&gt;Normwerte!$F$8,1,0),
IF(AND(COUNTIF(BE44,"&gt;0")&gt;0,D44="w",J44="U13"),
     IF(BE44&gt;Normwerte!$F$7,1,0),
IF(AND(COUNTIF(BE44,"&gt;0")&gt;0,D44="w",J44="U14"),
     IF(BE44&gt;Normwerte!$F$6,1,0),
IF(AND(COUNTIF(BE44,"&gt;0")&gt;0,D44="w",J44="U15"),
     IF(BE44&gt;Normwerte!$F$5,1,0),
IF(AND(COUNTIF(BE44,"&gt;0")&gt;0,D44="w",J44="U16"),
     IF(BE44&gt;Normwerte!$F$4,1,0),
IF(AND(COUNTIF(BE44,"&gt;0")&gt;0,D44="w",J44="U17"),
     IF(BE44&gt;Normwerte!$F$3,1,0),
IF(AND(COUNTIF(BE44,"&gt;0")&gt;0,D44="w",J44="U18"),
     IF(BE44&gt;Normwerte!$F$2,1,0),"")
)))))))))))</f>
        <v/>
      </c>
      <c r="BG44" s="6"/>
      <c r="BH44" s="6"/>
      <c r="BI44" s="6"/>
      <c r="BJ44" s="40" t="str">
        <f>IF(COUNTIF(Table25[[#This Row],[Schlagballwurf V1
'[km/h']]:[Schlagballwurf V3
'[km/h']]],"&gt;0")&gt;0,
     MAX(Table25[[#This Row],[Schlagballwurf V1
'[km/h']]:[Schlagballwurf V3
'[km/h']]]),
     "")</f>
        <v/>
      </c>
      <c r="BK44" s="57" t="str">
        <f t="shared" si="14"/>
        <v/>
      </c>
      <c r="BL44" s="38" t="str">
        <f>IF(AND(COUNTIF(BK44,"&gt;0")&gt;0,D44="m",J44="U13"),
     IF(BK44&gt;Normwerte!$G$13,1,0),
IF(AND(COUNTIF(BK44,"&gt;0")&gt;0,D44="m",J44="U14"),
     IF(BK44&gt;Normwerte!$G$12,1,0),
IF(AND(COUNTIF(BK44,"&gt;0")&gt;0,D44="m",J44="U15"),
     IF(BK44&gt;Normwerte!$G$11,1,0),
IF(AND(COUNTIF(BK44,"&gt;0")&gt;0,D44="m",J44="U16"),
     IF(BK44&gt;Normwerte!$G$10,1,0),
IF(AND(COUNTIF(BK44,"&gt;0")&gt;0,D44="m",J44="U17"),
     IF(BK44&gt;Normwerte!$G$9,1,0),
IF(AND(COUNTIF(BK44,"&gt;0")&gt;0,D44="m",J44="U18"),
     IF(BK44&gt;Normwerte!$G$8,1,0),
IF(AND(COUNTIF(BK44,"&gt;0")&gt;0,D44="w",J44="U13"),
     IF(BK44&gt;Normwerte!$G$7,1,0),
IF(AND(COUNTIF(BK44,"&gt;0")&gt;0,D44="w",J44="U14"),
     IF(BK44&gt;Normwerte!$G$6,1,0),
IF(AND(COUNTIF(BK44,"&gt;0")&gt;0,D44="w",J44="U15"),
     IF(BK44&gt;Normwerte!$G$5,1,0),
IF(AND(COUNTIF(BK44,"&gt;0")&gt;0,D44="w",J44="U16"),
     IF(BK44&gt;Normwerte!$G$4,1,0),
IF(AND(COUNTIF(BK44,"&gt;0")&gt;0,D44="w",J44="U17"),
     IF(BK44&gt;Normwerte!$G$3,1,0),
IF(AND(COUNTIF(BK44,"&gt;0")&gt;0,D44="w",J44="U18"),
     IF(BK44&gt;Normwerte!$G$2,1,0),"")
)))))))))))</f>
        <v/>
      </c>
      <c r="BM44" s="6"/>
      <c r="BN44" s="6"/>
      <c r="BO44" s="6"/>
      <c r="BP44" s="6"/>
      <c r="BQ44" s="40" t="str">
        <f>IF(COUNTIF(Table25[[#This Row],[T-Test links
V1
'[s']]:[T-Test links
V2
'[s']]],"&gt;0")&gt;0,
     MIN(Table25[[#This Row],[T-Test links
V1
'[s']]:[T-Test links
V2
'[s']]]),
     "")</f>
        <v/>
      </c>
      <c r="BR44" s="40" t="str">
        <f>IF(COUNTIF(Table25[[#This Row],[T-Test rechts 
V1
'[s']]:[T-Test rechts
V2
'[s']]],"&gt;0")&gt;0,
     MIN(Table25[[#This Row],[T-Test rechts 
V1
'[s']]:[T-Test rechts
V2
'[s']]]),
     "")</f>
        <v/>
      </c>
      <c r="BS4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4" s="57" t="str">
        <f t="shared" si="15"/>
        <v/>
      </c>
      <c r="BU44" s="38" t="str">
        <f>IF(AND(COUNTIF(BT44,"&gt;0")&gt;0,D44="m",J44="U13"),
     IF(BT44&gt;Normwerte!$H$13,1,0),
IF(AND(COUNTIF(BT44,"&gt;0")&gt;0,D44="m",J44="U14"),
     IF(BT44&gt;Normwerte!$H$12,1,0),
IF(AND(COUNTIF(BT44,"&gt;0")&gt;0,D44="m",J44="U15"),
     IF(BT44&gt;Normwerte!$H$11,1,0),
IF(AND(COUNTIF(BT44,"&gt;0")&gt;0,D44="m",J44="U16"),
     IF(BT44&gt;Normwerte!$H$10,1,0),
IF(AND(COUNTIF(BT44,"&gt;0")&gt;0,D44="m",J44="U17"),
     IF(BT44&gt;Normwerte!$H$9,1,0),
IF(AND(COUNTIF(BT44,"&gt;0")&gt;0,D44="m",J44="U18"),
     IF(BT44&gt;Normwerte!$H$8,1,0),
IF(AND(COUNTIF(BT44,"&gt;0")&gt;0,D44="w",J44="U13"),
     IF(BT44&gt;Normwerte!$H$7,1,0),
IF(AND(COUNTIF(BT44,"&gt;0")&gt;0,D44="w",J44="U14"),
     IF(BT44&gt;Normwerte!$H$6,1,0),
IF(AND(COUNTIF(BT44,"&gt;0")&gt;0,D44="w",J44="U15"),
     IF(BT44&gt;Normwerte!$H$5,1,0),
IF(AND(COUNTIF(BT44,"&gt;0")&gt;0,D44="w",J44="U16"),
     IF(BT44&gt;Normwerte!$H$4,1,0),
IF(AND(COUNTIF(BT44,"&gt;0")&gt;0,D44="w",J44="U17"),
     IF(BT44&gt;Normwerte!$H$3,1,0),
IF(AND(COUNTIF(BT44,"&gt;0")&gt;0,D44="w",J44="U18"),
     IF(BT44&gt;Normwerte!$H$2,1,0),"")
)))))))))))</f>
        <v/>
      </c>
    </row>
    <row r="45" spans="2:73" x14ac:dyDescent="0.45">
      <c r="B45" s="103"/>
      <c r="C45" s="103"/>
      <c r="D45" s="43"/>
      <c r="E45" s="93"/>
      <c r="F45" s="53"/>
      <c r="G45" s="5"/>
      <c r="H45" s="95"/>
      <c r="I45" s="12" t="str">
        <f>IF(ISBLANK(Table25[[#This Row],[Geb.Datum
'[TT.MM.JJJJ']]]),"",
     YEAR(Table25[[#This Row],[Geb.Datum
'[TT.MM.JJJJ']]]))</f>
        <v/>
      </c>
      <c r="J45" s="30" t="str">
        <f>_xlfn.XLOOKUP(Table25[[#This Row],[Geburtsjahr]],Altersklasse!$B$2:$B$7,Altersklasse!$A$2:$A$7,"",0)</f>
        <v/>
      </c>
      <c r="K45" s="42" t="str">
        <f t="shared" si="9"/>
        <v/>
      </c>
      <c r="L45" s="50" t="str">
        <f>IF(OR(ISBLANK(AF45),NOT(ISNUMBER(AF45))),"",IF(AND(AF45&gt;0,D45="m",J45="U13"),
    IF(AF45&gt;Normwerte!$J$13,2,IF(AF45&gt;Normwerte!$I$13,1,0)),
IF(AND(AF45&gt;0,D45="m",J45="U14"),
     IF(AF45&gt;Normwerte!$J$12,2,IF(AF45&gt;Normwerte!$I$12,1,0)),
IF(AND(AF45&gt;0,D45="m",J45="U15"),
     IF(AF45&gt;Normwerte!$J$11,2,IF(AF45&gt;Normwerte!$I$11,1,0)),
IF(AND(AF45&gt;0,D45="m",J45="U16"),
     IF(AF45&gt;Normwerte!$J$10,2,IF(AF45&gt;Normwerte!$I$10,1,0)),
IF(AND(AF45&gt;0,D45="m",J45="U17"),
     IF(AF45&gt;Normwerte!$J$9,2,IF(AF45&gt;Normwerte!$I$9,1,0)),
IF(AND(AF45&gt;0,D45="m",J45="U18"),
     IF(AF45&gt;Normwerte!$J$8,2,IF(AF45&gt;Normwerte!$I$8,1,0)),
IF(AND(AF45&gt;0,D45="w",J45="U13"),
     IF(AF45&gt;Normwerte!$J$7,2,IF(AF45&gt;Normwerte!$I$7,1,0)),
IF(AND(AF45&gt;0,D45="w",J45="U14"),
     IF(AF45&gt;Normwerte!$J$6,2,IF(AF45&gt;Normwerte!$I$6,1,0)),
IF(AND(AF45&gt;0,D45="w",J45="U15"),
     IF(AF45&gt;Normwerte!$J$5,2,IF(AF45&gt;Normwerte!$I$5,1,0)),
IF(AND(AF45&gt;0,D45="w",J45="U16"),
     IF(AF45&gt;Normwerte!$J$4,2,IF(AF45&gt;Normwerte!$I$4,1,0)),
IF(AND(AF45&gt;0,D45="w",J45="U17"),
     IF(AF45&gt;Normwerte!$J$3,2,IF(AF45&gt;Normwerte!$I$3,1,0)),
IF(AND(AF45&gt;0,D45="w",J45="U18"),
     IF(AF45&gt;Normwerte!$J$2,2,IF(AF45&gt;Normwerte!$I$2,1,0)),"")
))))))))))))</f>
        <v/>
      </c>
      <c r="M45" s="64" t="str">
        <f>IF(AND(Table25[[#This Row],[Position '[L/AA/MB/S/D']]]="L",L45&lt;2),1,Table25[[#This Row],[Landeskader
Punkte
Anthro Berechnung]])</f>
        <v/>
      </c>
      <c r="N45" s="65" t="str">
        <f>IFERROR(IF((Table25[[#This Row],[Z-Score CMJ]]+Table25[[#This Row],[Z Score Spike]])&gt;0, (Table25[[#This Row],[Z-Score CMJ]]+Table25[[#This Row],[Z Score Spike]])/2, ""), "")</f>
        <v/>
      </c>
      <c r="O45" s="63" t="str">
        <f>IF(AND(COUNTIF(N45,"&gt;0")&gt;0,D45="m",J45="U13"),
    IF(N45&gt;Normwerte!$C$13,1,0),
IF(AND(COUNTIF(N45,"&gt;0")&gt;0,D45="m",J45="U14"),
     IF(N45&gt;Normwerte!$C$12,1,0),
IF(AND(COUNTIF(N45,"&gt;0")&gt;0,D45="m",J45="U15"),
     IF(N45&gt;Normwerte!$C$11,1,0),
IF(AND(COUNTIF(N45,"&gt;0")&gt;0,D45="m",J45="U16"),
     IF(N45&gt;Normwerte!$C$10,1,0),
IF(AND(COUNTIF(N45,"&gt;0")&gt;0,D45="m",J45="U17"),
     IF(N45&gt;Normwerte!$C$9,1,0),
IF(AND(COUNTIF(N45,"&gt;0")&gt;0,D45="m",J45="U18"),
     IF(N45&gt;Normwerte!$C$8,1,0),
IF(AND(COUNTIF(N45,"&gt;0")&gt;0,D45="w",J45="U13"),
     IF(N45&gt;Normwerte!$C$7,1,0),
IF(AND(COUNTIF(N45,"&gt;0")&gt;0,D45="w",J45="U14"),
     IF(N45&gt;Normwerte!$C$6,1,0),
IF(AND(COUNTIF(N45,"&gt;0")&gt;0,D45="w",J45="U15"),
     IF(N45&gt;Normwerte!$C$5,1,0),
IF(AND(COUNTIF(N45,"&gt;0")&gt;0,D45="w",J45="U16"),
     IF(N45&gt;Normwerte!$C$4,1,0),
IF(AND(COUNTIF(N45,"&gt;0")&gt;0,D45="w",J45="U17"),
     IF(N45&gt;Normwerte!$C$3,1,0),
IF(AND(COUNTIF(N45,"&gt;0")&gt;0,D45="w",J45="U18"),
     IF(N45&gt;Normwerte!$C$2,1,0),"")
)))))))))))</f>
        <v/>
      </c>
      <c r="P4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5" s="63" t="str">
        <f>IF(AND(COUNTIF(P45,"&gt;0")&gt;0,D45="m",J45="U13"),
    IF(P45&gt;Normwerte!$F$13,1,0),
IF(AND(COUNTIF(P45,"&gt;0")&gt;0,D45="m",J45="U14"),
     IF(P45&gt;Normwerte!$F$12,1,0),
IF(AND(COUNTIF(P45,"&gt;0")&gt;0,D45="m",J45="U15"),
     IF(P45&gt;Normwerte!$F$11,1,0),
IF(AND(COUNTIF(P45,"&gt;0")&gt;0,D45="m",J45="U16"),
     IF(P45&gt;Normwerte!$F$10,1,0),
IF(AND(COUNTIF(P45,"&gt;0")&gt;0,D45="m",J45="U17"),
     IF(P45&gt;Normwerte!$F$9,1,0),
IF(AND(COUNTIF(P45,"&gt;0")&gt;0,D45="m",J45="U18"),
     IF(P45&gt;Normwerte!$F$8,1,0),
IF(AND(COUNTIF(P45,"&gt;0")&gt;0,D45="w",J45="U13"),
     IF(P45&gt;Normwerte!$F$7,1,0),
IF(AND(COUNTIF(P45,"&gt;0")&gt;0,D45="w",J45="U14"),
     IF(P45&gt;Normwerte!$F$6,1,0),
IF(AND(COUNTIF(P45,"&gt;0")&gt;0,D45="w",J45="U15"),
     IF(P45&gt;Normwerte!$F$5,1,0),
IF(AND(COUNTIF(P45,"&gt;0")&gt;0,D45="w",J45="U16"),
     IF(P45&gt;Normwerte!$F$4,1,0),
IF(AND(COUNTIF(P45,"&gt;0")&gt;0,D45="w",J45="U17"),
     IF(P45&gt;Normwerte!$F$3,1,0),
IF(AND(COUNTIF(P45,"&gt;0")&gt;0,D45="w",J45="U18"),
     IF(P45&gt;Normwerte!$F$2,1,0),"")
)))))))))))</f>
        <v/>
      </c>
      <c r="R45" s="66" t="str">
        <f>Table25[[#This Row],[Punkte
T-Test]]</f>
        <v/>
      </c>
      <c r="S45" s="73" t="str">
        <f>IF(SUMIF(Table25[[#This Row],[Landeskader
Punkte
Anthro]:[Landeskader
Punkte
T-Test]],"&gt;0")=0,
    "",
    SUM(M45,O45,Q45,R45))</f>
        <v/>
      </c>
      <c r="T45" s="101"/>
      <c r="U45" s="101"/>
      <c r="V45" s="26"/>
      <c r="W45" s="26"/>
      <c r="X45" s="26"/>
      <c r="Y45" s="24"/>
      <c r="Z45" s="24"/>
      <c r="AA45" s="24"/>
      <c r="AB45" s="26"/>
      <c r="AC45" s="26"/>
      <c r="AD4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5" s="55" t="str">
        <f t="shared" si="7"/>
        <v/>
      </c>
      <c r="AF45" s="75" t="str">
        <f t="shared" si="10"/>
        <v/>
      </c>
      <c r="AG45" s="74"/>
      <c r="AH45" s="52"/>
      <c r="AI45" s="24"/>
      <c r="AJ45" s="36" t="str">
        <f>IF(COUNTIF(Table25[[#This Row],[Jump &amp; Reach 
(CMJ) V1]:[Jump &amp; Reach 
(CMJ) V3]],"&gt;0")&gt;0,
     MAX(Table25[[#This Row],[Jump &amp; Reach 
(CMJ) V1]:[Jump &amp; Reach 
(CMJ) V3]]),
     "")</f>
        <v/>
      </c>
      <c r="AK45" s="37" t="str">
        <f>IF(COUNTIF(Table25[[#This Row],[Jump &amp; Reach 
(CMJ) max.]],"&gt;0")&gt;0,
     Table25[[#This Row],[Jump &amp; Reach 
(CMJ) max.]]-Table25[[#This Row],[Reichhöhe
einarmig '[cm']]],
     "")</f>
        <v/>
      </c>
      <c r="AL45" s="57" t="str">
        <f t="shared" si="11"/>
        <v/>
      </c>
      <c r="AM45" s="38" t="str">
        <f>IF(AND(COUNTIF(AL45,"&gt;0")&gt;0,D45="m",J45="U13"),
    IF(AL45&gt;Normwerte!$C$13,1,0),
IF(AND(COUNTIF(AL45,"&gt;0")&gt;0,D45="m",J45="U14"),
     IF(AL45&gt;Normwerte!$C$12,1,0),
IF(AND(COUNTIF(AL45,"&gt;0")&gt;0,D45="m",J45="U15"),
     IF(AL45&gt;Normwerte!$C$11,1,0),
IF(AND(COUNTIF(AL45,"&gt;0")&gt;0,D45="m",J45="U16"),
     IF(AL45&gt;Normwerte!$C$10,1,0),
IF(AND(COUNTIF(AL45,"&gt;0")&gt;0,D45="m",J45="U17"),
     IF(AL45&gt;Normwerte!$C$9,1,0),
IF(AND(COUNTIF(AL45,"&gt;0")&gt;0,D45="m",J45="U18"),
     IF(AL45&gt;Normwerte!$C$8,1,0),
IF(AND(COUNTIF(AL45,"&gt;0")&gt;0,D45="w",J45="U13"),
     IF(AL45&gt;Normwerte!$C$7,1,0),
IF(AND(COUNTIF(AL45,"&gt;0")&gt;0,D45="w",J45="U14"),
     IF(AL45&gt;Normwerte!$C$6,1,0),
IF(AND(COUNTIF(AL45,"&gt;0")&gt;0,D45="w",J45="U15"),
     IF(AL45&gt;Normwerte!$C$5,1,0),
IF(AND(COUNTIF(AL45,"&gt;0")&gt;0,D45="w",J45="U16"),
     IF(AL45&gt;Normwerte!$C$4,1,0),
IF(AND(COUNTIF(AL45,"&gt;0")&gt;0,D45="w",J45="U17"),
     IF(AL45&gt;Normwerte!$C$3,1,0),
IF(AND(COUNTIF(AL45,"&gt;0")&gt;0,D45="w",J45="U18"),
     IF(AL45&gt;Normwerte!$C$2,1,0),"")
)))))))))))</f>
        <v/>
      </c>
      <c r="AN45" s="6"/>
      <c r="AO45" s="6"/>
      <c r="AP45" s="6"/>
      <c r="AQ4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5" s="38" t="str">
        <f>IF(COUNTIF(Table25[[#This Row],[Jump &amp; Reach 
(Spike) max.]],"&gt;0")&gt;0,
     Table25[[#This Row],[Jump &amp; Reach 
(Spike) max.]]-Table25[[#This Row],[Reichhöhe
einarmig '[cm']]],
     "")</f>
        <v/>
      </c>
      <c r="AS45" s="57" t="str">
        <f t="shared" si="12"/>
        <v/>
      </c>
      <c r="AT45" s="38" t="str">
        <f>IF(AND(COUNTIF(AS45,"&gt;0")&gt;0,D45="m",J45="U13"),
    IF(AS45&gt;Normwerte!$D$13,1,0),
IF(AND(COUNTIF(AS45,"&gt;0")&gt;0,D45="m",J45="U14"),
     IF(AS45&gt;Normwerte!$D$12,1,0),
IF(AND(COUNTIF(AS45,"&gt;0")&gt;0,D45="m",J45="U15"),
     IF(AS45&gt;Normwerte!$D$11,1,0),
IF(AND(COUNTIF(AS45,"&gt;0")&gt;0,D45="m",J45="U16"),
     IF(AS45&gt;Normwerte!$D$10,1,0),
IF(AND(COUNTIF(AS45,"&gt;0")&gt;0,D45="m",J45="U17"),
     IF(AS45&gt;Normwerte!$D$9,1,0),
IF(AND(COUNTIF(AS45,"&gt;0")&gt;0,D45="m",J45="U18"),
     IF(AS45&gt;Normwerte!$D$8,1,0),
IF(AND(COUNTIF(AS45,"&gt;0")&gt;0,D45="w",J45="U13"),
     IF(AS45&gt;Normwerte!$D$7,1,0),
IF(AND(COUNTIF(AS45,"&gt;0")&gt;0,D45="w",J45="U14"),
     IF(AS45&gt;Normwerte!$D$6,1,0),
IF(AND(COUNTIF(AS45,"&gt;0")&gt;0,D45="w",J45="U15"),
     IF(AS45&gt;Normwerte!$D$5,1,0),
IF(AND(COUNTIF(AS45,"&gt;0")&gt;0,D45="w",J45="U16"),
     IF(AS45&gt;Normwerte!$D$4,1,0),
IF(AND(COUNTIF(AS45,"&gt;0")&gt;0,D45="w",J45="U17"),
     IF(AS45&gt;Normwerte!$D$3,1,0),
IF(AND(COUNTIF(AS45,"&gt;0")&gt;0,D45="w",J45="U18"),
     IF(AS45&gt;Normwerte!$D$2,1,0),"")
)))))))))))</f>
        <v/>
      </c>
      <c r="AU45" s="6"/>
      <c r="AV45" s="6"/>
      <c r="AW45" s="6"/>
      <c r="AX4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5" s="57" t="str">
        <f t="shared" si="13"/>
        <v/>
      </c>
      <c r="AZ45" s="38" t="str">
        <f>IF(AND(COUNTIF(AY45,"&gt;0")&gt;0,D45="m",J45="U13"),
    IF(AY45&gt;Normwerte!$E$13,1,0),
IF(AND(COUNTIF(AY45,"&gt;0")&gt;0,D45="m",J45="U14"),
     IF(AY45&gt;Normwerte!$E$12,1,0),
IF(AND(COUNTIF(AY45,"&gt;0")&gt;0,D45="m",J45="U15"),
     IF(AY45&gt;Normwerte!$E$11,1,0),
IF(AND(COUNTIF(AY45,"&gt;0")&gt;0,D45="m",J45="U16"),
     IF(AY45&gt;Normwerte!$E$10,1,0),
IF(AND(COUNTIF(AY45,"&gt;0")&gt;0,D45="m",J45="U17"),
     IF(AY45&gt;Normwerte!$E$9,1,0),
IF(AND(COUNTIF(AY45,"&gt;0")&gt;0,D45="m",J45="U18"),
     IF(AY45&gt;Normwerte!$E$8,1,0),
IF(AND(COUNTIF(AY45,"&gt;0")&gt;0,D45="w",J45="U13"),
     IF(AY45&gt;Normwerte!$E$7,1,0),
IF(AND(COUNTIF(AY45,"&gt;0")&gt;0,D45="w",J45="U14"),
     IF(AY45&gt;Normwerte!$E$6,1,0),
IF(AND(COUNTIF(AY45,"&gt;0")&gt;0,D45="w",J45="U15"),
     IF(AY45&gt;Normwerte!$E$5,1,0),
IF(AND(COUNTIF(AY45,"&gt;0")&gt;0,D45="w",J45="U16"),
     IF(AY45&gt;Normwerte!$E$4,1,0),
IF(AND(COUNTIF(AY45,"&gt;0")&gt;0,D45="w",J45="U17"),
     IF(AY45&gt;Normwerte!$E$3,1,0),
IF(AND(COUNTIF(AY45,"&gt;0")&gt;0,D45="w",J45="U18"),
     IF(AY45&gt;Normwerte!$E$2,1,0),"")
)))))))))))</f>
        <v/>
      </c>
      <c r="BA45" s="6"/>
      <c r="BB45" s="6"/>
      <c r="BC45" s="6"/>
      <c r="BD4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5" s="56" t="str">
        <f t="shared" si="8"/>
        <v/>
      </c>
      <c r="BF45" s="38" t="str">
        <f>IF(AND(COUNTIF(BE45,"&gt;0")&gt;0,D45="m",J45="U13"),
    IF(BE45&gt;Normwerte!$F$13,1,0),
IF(AND(COUNTIF(BE45,"&gt;0")&gt;0,D45="m",J45="U14"),
     IF(BE45&gt;Normwerte!$F$12,1,0),
IF(AND(COUNTIF(BE45,"&gt;0")&gt;0,D45="m",J45="U15"),
     IF(BE45&gt;Normwerte!$F$11,1,0),
IF(AND(COUNTIF(BE45,"&gt;0")&gt;0,D45="m",J45="U16"),
     IF(BE45&gt;Normwerte!$F$10,1,0),
IF(AND(COUNTIF(BE45,"&gt;0")&gt;0,D45="m",J45="U17"),
     IF(BE45&gt;Normwerte!$F$9,1,0),
IF(AND(COUNTIF(BE45,"&gt;0")&gt;0,D45="m",J45="U18"),
     IF(BE45&gt;Normwerte!$F$8,1,0),
IF(AND(COUNTIF(BE45,"&gt;0")&gt;0,D45="w",J45="U13"),
     IF(BE45&gt;Normwerte!$F$7,1,0),
IF(AND(COUNTIF(BE45,"&gt;0")&gt;0,D45="w",J45="U14"),
     IF(BE45&gt;Normwerte!$F$6,1,0),
IF(AND(COUNTIF(BE45,"&gt;0")&gt;0,D45="w",J45="U15"),
     IF(BE45&gt;Normwerte!$F$5,1,0),
IF(AND(COUNTIF(BE45,"&gt;0")&gt;0,D45="w",J45="U16"),
     IF(BE45&gt;Normwerte!$F$4,1,0),
IF(AND(COUNTIF(BE45,"&gt;0")&gt;0,D45="w",J45="U17"),
     IF(BE45&gt;Normwerte!$F$3,1,0),
IF(AND(COUNTIF(BE45,"&gt;0")&gt;0,D45="w",J45="U18"),
     IF(BE45&gt;Normwerte!$F$2,1,0),"")
)))))))))))</f>
        <v/>
      </c>
      <c r="BG45" s="6"/>
      <c r="BH45" s="6"/>
      <c r="BI45" s="6"/>
      <c r="BJ45" s="40" t="str">
        <f>IF(COUNTIF(Table25[[#This Row],[Schlagballwurf V1
'[km/h']]:[Schlagballwurf V3
'[km/h']]],"&gt;0")&gt;0,
     MAX(Table25[[#This Row],[Schlagballwurf V1
'[km/h']]:[Schlagballwurf V3
'[km/h']]]),
     "")</f>
        <v/>
      </c>
      <c r="BK45" s="57" t="str">
        <f t="shared" si="14"/>
        <v/>
      </c>
      <c r="BL45" s="38" t="str">
        <f>IF(AND(COUNTIF(BK45,"&gt;0")&gt;0,D45="m",J45="U13"),
     IF(BK45&gt;Normwerte!$G$13,1,0),
IF(AND(COUNTIF(BK45,"&gt;0")&gt;0,D45="m",J45="U14"),
     IF(BK45&gt;Normwerte!$G$12,1,0),
IF(AND(COUNTIF(BK45,"&gt;0")&gt;0,D45="m",J45="U15"),
     IF(BK45&gt;Normwerte!$G$11,1,0),
IF(AND(COUNTIF(BK45,"&gt;0")&gt;0,D45="m",J45="U16"),
     IF(BK45&gt;Normwerte!$G$10,1,0),
IF(AND(COUNTIF(BK45,"&gt;0")&gt;0,D45="m",J45="U17"),
     IF(BK45&gt;Normwerte!$G$9,1,0),
IF(AND(COUNTIF(BK45,"&gt;0")&gt;0,D45="m",J45="U18"),
     IF(BK45&gt;Normwerte!$G$8,1,0),
IF(AND(COUNTIF(BK45,"&gt;0")&gt;0,D45="w",J45="U13"),
     IF(BK45&gt;Normwerte!$G$7,1,0),
IF(AND(COUNTIF(BK45,"&gt;0")&gt;0,D45="w",J45="U14"),
     IF(BK45&gt;Normwerte!$G$6,1,0),
IF(AND(COUNTIF(BK45,"&gt;0")&gt;0,D45="w",J45="U15"),
     IF(BK45&gt;Normwerte!$G$5,1,0),
IF(AND(COUNTIF(BK45,"&gt;0")&gt;0,D45="w",J45="U16"),
     IF(BK45&gt;Normwerte!$G$4,1,0),
IF(AND(COUNTIF(BK45,"&gt;0")&gt;0,D45="w",J45="U17"),
     IF(BK45&gt;Normwerte!$G$3,1,0),
IF(AND(COUNTIF(BK45,"&gt;0")&gt;0,D45="w",J45="U18"),
     IF(BK45&gt;Normwerte!$G$2,1,0),"")
)))))))))))</f>
        <v/>
      </c>
      <c r="BM45" s="6"/>
      <c r="BN45" s="6"/>
      <c r="BO45" s="6"/>
      <c r="BP45" s="6"/>
      <c r="BQ45" s="40" t="str">
        <f>IF(COUNTIF(Table25[[#This Row],[T-Test links
V1
'[s']]:[T-Test links
V2
'[s']]],"&gt;0")&gt;0,
     MIN(Table25[[#This Row],[T-Test links
V1
'[s']]:[T-Test links
V2
'[s']]]),
     "")</f>
        <v/>
      </c>
      <c r="BR45" s="40" t="str">
        <f>IF(COUNTIF(Table25[[#This Row],[T-Test rechts 
V1
'[s']]:[T-Test rechts
V2
'[s']]],"&gt;0")&gt;0,
     MIN(Table25[[#This Row],[T-Test rechts 
V1
'[s']]:[T-Test rechts
V2
'[s']]]),
     "")</f>
        <v/>
      </c>
      <c r="BS4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5" s="57" t="str">
        <f t="shared" si="15"/>
        <v/>
      </c>
      <c r="BU45" s="38" t="str">
        <f>IF(AND(COUNTIF(BT45,"&gt;0")&gt;0,D45="m",J45="U13"),
     IF(BT45&gt;Normwerte!$H$13,1,0),
IF(AND(COUNTIF(BT45,"&gt;0")&gt;0,D45="m",J45="U14"),
     IF(BT45&gt;Normwerte!$H$12,1,0),
IF(AND(COUNTIF(BT45,"&gt;0")&gt;0,D45="m",J45="U15"),
     IF(BT45&gt;Normwerte!$H$11,1,0),
IF(AND(COUNTIF(BT45,"&gt;0")&gt;0,D45="m",J45="U16"),
     IF(BT45&gt;Normwerte!$H$10,1,0),
IF(AND(COUNTIF(BT45,"&gt;0")&gt;0,D45="m",J45="U17"),
     IF(BT45&gt;Normwerte!$H$9,1,0),
IF(AND(COUNTIF(BT45,"&gt;0")&gt;0,D45="m",J45="U18"),
     IF(BT45&gt;Normwerte!$H$8,1,0),
IF(AND(COUNTIF(BT45,"&gt;0")&gt;0,D45="w",J45="U13"),
     IF(BT45&gt;Normwerte!$H$7,1,0),
IF(AND(COUNTIF(BT45,"&gt;0")&gt;0,D45="w",J45="U14"),
     IF(BT45&gt;Normwerte!$H$6,1,0),
IF(AND(COUNTIF(BT45,"&gt;0")&gt;0,D45="w",J45="U15"),
     IF(BT45&gt;Normwerte!$H$5,1,0),
IF(AND(COUNTIF(BT45,"&gt;0")&gt;0,D45="w",J45="U16"),
     IF(BT45&gt;Normwerte!$H$4,1,0),
IF(AND(COUNTIF(BT45,"&gt;0")&gt;0,D45="w",J45="U17"),
     IF(BT45&gt;Normwerte!$H$3,1,0),
IF(AND(COUNTIF(BT45,"&gt;0")&gt;0,D45="w",J45="U18"),
     IF(BT45&gt;Normwerte!$H$2,1,0),"")
)))))))))))</f>
        <v/>
      </c>
    </row>
    <row r="46" spans="2:73" x14ac:dyDescent="0.45">
      <c r="B46" s="103"/>
      <c r="C46" s="103"/>
      <c r="D46" s="43"/>
      <c r="E46" s="93"/>
      <c r="F46" s="53"/>
      <c r="G46" s="5"/>
      <c r="H46" s="95"/>
      <c r="I46" s="12" t="str">
        <f>IF(ISBLANK(Table25[[#This Row],[Geb.Datum
'[TT.MM.JJJJ']]]),"",
     YEAR(Table25[[#This Row],[Geb.Datum
'[TT.MM.JJJJ']]]))</f>
        <v/>
      </c>
      <c r="J46" s="30" t="str">
        <f>_xlfn.XLOOKUP(Table25[[#This Row],[Geburtsjahr]],Altersklasse!$B$2:$B$7,Altersklasse!$A$2:$A$7,"",0)</f>
        <v/>
      </c>
      <c r="K46" s="42" t="str">
        <f t="shared" si="9"/>
        <v/>
      </c>
      <c r="L46" s="50" t="str">
        <f>IF(OR(ISBLANK(AF46),NOT(ISNUMBER(AF46))),"",IF(AND(AF46&gt;0,D46="m",J46="U13"),
    IF(AF46&gt;Normwerte!$J$13,2,IF(AF46&gt;Normwerte!$I$13,1,0)),
IF(AND(AF46&gt;0,D46="m",J46="U14"),
     IF(AF46&gt;Normwerte!$J$12,2,IF(AF46&gt;Normwerte!$I$12,1,0)),
IF(AND(AF46&gt;0,D46="m",J46="U15"),
     IF(AF46&gt;Normwerte!$J$11,2,IF(AF46&gt;Normwerte!$I$11,1,0)),
IF(AND(AF46&gt;0,D46="m",J46="U16"),
     IF(AF46&gt;Normwerte!$J$10,2,IF(AF46&gt;Normwerte!$I$10,1,0)),
IF(AND(AF46&gt;0,D46="m",J46="U17"),
     IF(AF46&gt;Normwerte!$J$9,2,IF(AF46&gt;Normwerte!$I$9,1,0)),
IF(AND(AF46&gt;0,D46="m",J46="U18"),
     IF(AF46&gt;Normwerte!$J$8,2,IF(AF46&gt;Normwerte!$I$8,1,0)),
IF(AND(AF46&gt;0,D46="w",J46="U13"),
     IF(AF46&gt;Normwerte!$J$7,2,IF(AF46&gt;Normwerte!$I$7,1,0)),
IF(AND(AF46&gt;0,D46="w",J46="U14"),
     IF(AF46&gt;Normwerte!$J$6,2,IF(AF46&gt;Normwerte!$I$6,1,0)),
IF(AND(AF46&gt;0,D46="w",J46="U15"),
     IF(AF46&gt;Normwerte!$J$5,2,IF(AF46&gt;Normwerte!$I$5,1,0)),
IF(AND(AF46&gt;0,D46="w",J46="U16"),
     IF(AF46&gt;Normwerte!$J$4,2,IF(AF46&gt;Normwerte!$I$4,1,0)),
IF(AND(AF46&gt;0,D46="w",J46="U17"),
     IF(AF46&gt;Normwerte!$J$3,2,IF(AF46&gt;Normwerte!$I$3,1,0)),
IF(AND(AF46&gt;0,D46="w",J46="U18"),
     IF(AF46&gt;Normwerte!$J$2,2,IF(AF46&gt;Normwerte!$I$2,1,0)),"")
))))))))))))</f>
        <v/>
      </c>
      <c r="M46" s="64" t="str">
        <f>IF(AND(Table25[[#This Row],[Position '[L/AA/MB/S/D']]]="L",L46&lt;2),1,Table25[[#This Row],[Landeskader
Punkte
Anthro Berechnung]])</f>
        <v/>
      </c>
      <c r="N46" s="65" t="str">
        <f>IFERROR(IF((Table25[[#This Row],[Z-Score CMJ]]+Table25[[#This Row],[Z Score Spike]])&gt;0, (Table25[[#This Row],[Z-Score CMJ]]+Table25[[#This Row],[Z Score Spike]])/2, ""), "")</f>
        <v/>
      </c>
      <c r="O46" s="63" t="str">
        <f>IF(AND(COUNTIF(N46,"&gt;0")&gt;0,D46="m",J46="U13"),
    IF(N46&gt;Normwerte!$C$13,1,0),
IF(AND(COUNTIF(N46,"&gt;0")&gt;0,D46="m",J46="U14"),
     IF(N46&gt;Normwerte!$C$12,1,0),
IF(AND(COUNTIF(N46,"&gt;0")&gt;0,D46="m",J46="U15"),
     IF(N46&gt;Normwerte!$C$11,1,0),
IF(AND(COUNTIF(N46,"&gt;0")&gt;0,D46="m",J46="U16"),
     IF(N46&gt;Normwerte!$C$10,1,0),
IF(AND(COUNTIF(N46,"&gt;0")&gt;0,D46="m",J46="U17"),
     IF(N46&gt;Normwerte!$C$9,1,0),
IF(AND(COUNTIF(N46,"&gt;0")&gt;0,D46="m",J46="U18"),
     IF(N46&gt;Normwerte!$C$8,1,0),
IF(AND(COUNTIF(N46,"&gt;0")&gt;0,D46="w",J46="U13"),
     IF(N46&gt;Normwerte!$C$7,1,0),
IF(AND(COUNTIF(N46,"&gt;0")&gt;0,D46="w",J46="U14"),
     IF(N46&gt;Normwerte!$C$6,1,0),
IF(AND(COUNTIF(N46,"&gt;0")&gt;0,D46="w",J46="U15"),
     IF(N46&gt;Normwerte!$C$5,1,0),
IF(AND(COUNTIF(N46,"&gt;0")&gt;0,D46="w",J46="U16"),
     IF(N46&gt;Normwerte!$C$4,1,0),
IF(AND(COUNTIF(N46,"&gt;0")&gt;0,D46="w",J46="U17"),
     IF(N46&gt;Normwerte!$C$3,1,0),
IF(AND(COUNTIF(N46,"&gt;0")&gt;0,D46="w",J46="U18"),
     IF(N46&gt;Normwerte!$C$2,1,0),"")
)))))))))))</f>
        <v/>
      </c>
      <c r="P4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6" s="63" t="str">
        <f>IF(AND(COUNTIF(P46,"&gt;0")&gt;0,D46="m",J46="U13"),
    IF(P46&gt;Normwerte!$F$13,1,0),
IF(AND(COUNTIF(P46,"&gt;0")&gt;0,D46="m",J46="U14"),
     IF(P46&gt;Normwerte!$F$12,1,0),
IF(AND(COUNTIF(P46,"&gt;0")&gt;0,D46="m",J46="U15"),
     IF(P46&gt;Normwerte!$F$11,1,0),
IF(AND(COUNTIF(P46,"&gt;0")&gt;0,D46="m",J46="U16"),
     IF(P46&gt;Normwerte!$F$10,1,0),
IF(AND(COUNTIF(P46,"&gt;0")&gt;0,D46="m",J46="U17"),
     IF(P46&gt;Normwerte!$F$9,1,0),
IF(AND(COUNTIF(P46,"&gt;0")&gt;0,D46="m",J46="U18"),
     IF(P46&gt;Normwerte!$F$8,1,0),
IF(AND(COUNTIF(P46,"&gt;0")&gt;0,D46="w",J46="U13"),
     IF(P46&gt;Normwerte!$F$7,1,0),
IF(AND(COUNTIF(P46,"&gt;0")&gt;0,D46="w",J46="U14"),
     IF(P46&gt;Normwerte!$F$6,1,0),
IF(AND(COUNTIF(P46,"&gt;0")&gt;0,D46="w",J46="U15"),
     IF(P46&gt;Normwerte!$F$5,1,0),
IF(AND(COUNTIF(P46,"&gt;0")&gt;0,D46="w",J46="U16"),
     IF(P46&gt;Normwerte!$F$4,1,0),
IF(AND(COUNTIF(P46,"&gt;0")&gt;0,D46="w",J46="U17"),
     IF(P46&gt;Normwerte!$F$3,1,0),
IF(AND(COUNTIF(P46,"&gt;0")&gt;0,D46="w",J46="U18"),
     IF(P46&gt;Normwerte!$F$2,1,0),"")
)))))))))))</f>
        <v/>
      </c>
      <c r="R46" s="66" t="str">
        <f>Table25[[#This Row],[Punkte
T-Test]]</f>
        <v/>
      </c>
      <c r="S46" s="73" t="str">
        <f>IF(SUMIF(Table25[[#This Row],[Landeskader
Punkte
Anthro]:[Landeskader
Punkte
T-Test]],"&gt;0")=0,
    "",
    SUM(M46,O46,Q46,R46))</f>
        <v/>
      </c>
      <c r="T46" s="101"/>
      <c r="U46" s="101"/>
      <c r="V46" s="26"/>
      <c r="W46" s="26"/>
      <c r="X46" s="26"/>
      <c r="Y46" s="24"/>
      <c r="Z46" s="24"/>
      <c r="AA46" s="24"/>
      <c r="AB46" s="26"/>
      <c r="AC46" s="26"/>
      <c r="AD4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6" s="55" t="str">
        <f t="shared" si="7"/>
        <v/>
      </c>
      <c r="AF46" s="75" t="str">
        <f t="shared" si="10"/>
        <v/>
      </c>
      <c r="AG46" s="74"/>
      <c r="AH46" s="52"/>
      <c r="AI46" s="24"/>
      <c r="AJ46" s="36" t="str">
        <f>IF(COUNTIF(Table25[[#This Row],[Jump &amp; Reach 
(CMJ) V1]:[Jump &amp; Reach 
(CMJ) V3]],"&gt;0")&gt;0,
     MAX(Table25[[#This Row],[Jump &amp; Reach 
(CMJ) V1]:[Jump &amp; Reach 
(CMJ) V3]]),
     "")</f>
        <v/>
      </c>
      <c r="AK46" s="37" t="str">
        <f>IF(COUNTIF(Table25[[#This Row],[Jump &amp; Reach 
(CMJ) max.]],"&gt;0")&gt;0,
     Table25[[#This Row],[Jump &amp; Reach 
(CMJ) max.]]-Table25[[#This Row],[Reichhöhe
einarmig '[cm']]],
     "")</f>
        <v/>
      </c>
      <c r="AL46" s="57" t="str">
        <f t="shared" si="11"/>
        <v/>
      </c>
      <c r="AM46" s="38" t="str">
        <f>IF(AND(COUNTIF(AL46,"&gt;0")&gt;0,D46="m",J46="U13"),
    IF(AL46&gt;Normwerte!$C$13,1,0),
IF(AND(COUNTIF(AL46,"&gt;0")&gt;0,D46="m",J46="U14"),
     IF(AL46&gt;Normwerte!$C$12,1,0),
IF(AND(COUNTIF(AL46,"&gt;0")&gt;0,D46="m",J46="U15"),
     IF(AL46&gt;Normwerte!$C$11,1,0),
IF(AND(COUNTIF(AL46,"&gt;0")&gt;0,D46="m",J46="U16"),
     IF(AL46&gt;Normwerte!$C$10,1,0),
IF(AND(COUNTIF(AL46,"&gt;0")&gt;0,D46="m",J46="U17"),
     IF(AL46&gt;Normwerte!$C$9,1,0),
IF(AND(COUNTIF(AL46,"&gt;0")&gt;0,D46="m",J46="U18"),
     IF(AL46&gt;Normwerte!$C$8,1,0),
IF(AND(COUNTIF(AL46,"&gt;0")&gt;0,D46="w",J46="U13"),
     IF(AL46&gt;Normwerte!$C$7,1,0),
IF(AND(COUNTIF(AL46,"&gt;0")&gt;0,D46="w",J46="U14"),
     IF(AL46&gt;Normwerte!$C$6,1,0),
IF(AND(COUNTIF(AL46,"&gt;0")&gt;0,D46="w",J46="U15"),
     IF(AL46&gt;Normwerte!$C$5,1,0),
IF(AND(COUNTIF(AL46,"&gt;0")&gt;0,D46="w",J46="U16"),
     IF(AL46&gt;Normwerte!$C$4,1,0),
IF(AND(COUNTIF(AL46,"&gt;0")&gt;0,D46="w",J46="U17"),
     IF(AL46&gt;Normwerte!$C$3,1,0),
IF(AND(COUNTIF(AL46,"&gt;0")&gt;0,D46="w",J46="U18"),
     IF(AL46&gt;Normwerte!$C$2,1,0),"")
)))))))))))</f>
        <v/>
      </c>
      <c r="AN46" s="6"/>
      <c r="AO46" s="6"/>
      <c r="AP46" s="6"/>
      <c r="AQ4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6" s="38" t="str">
        <f>IF(COUNTIF(Table25[[#This Row],[Jump &amp; Reach 
(Spike) max.]],"&gt;0")&gt;0,
     Table25[[#This Row],[Jump &amp; Reach 
(Spike) max.]]-Table25[[#This Row],[Reichhöhe
einarmig '[cm']]],
     "")</f>
        <v/>
      </c>
      <c r="AS46" s="57" t="str">
        <f t="shared" si="12"/>
        <v/>
      </c>
      <c r="AT46" s="38" t="str">
        <f>IF(AND(COUNTIF(AS46,"&gt;0")&gt;0,D46="m",J46="U13"),
    IF(AS46&gt;Normwerte!$D$13,1,0),
IF(AND(COUNTIF(AS46,"&gt;0")&gt;0,D46="m",J46="U14"),
     IF(AS46&gt;Normwerte!$D$12,1,0),
IF(AND(COUNTIF(AS46,"&gt;0")&gt;0,D46="m",J46="U15"),
     IF(AS46&gt;Normwerte!$D$11,1,0),
IF(AND(COUNTIF(AS46,"&gt;0")&gt;0,D46="m",J46="U16"),
     IF(AS46&gt;Normwerte!$D$10,1,0),
IF(AND(COUNTIF(AS46,"&gt;0")&gt;0,D46="m",J46="U17"),
     IF(AS46&gt;Normwerte!$D$9,1,0),
IF(AND(COUNTIF(AS46,"&gt;0")&gt;0,D46="m",J46="U18"),
     IF(AS46&gt;Normwerte!$D$8,1,0),
IF(AND(COUNTIF(AS46,"&gt;0")&gt;0,D46="w",J46="U13"),
     IF(AS46&gt;Normwerte!$D$7,1,0),
IF(AND(COUNTIF(AS46,"&gt;0")&gt;0,D46="w",J46="U14"),
     IF(AS46&gt;Normwerte!$D$6,1,0),
IF(AND(COUNTIF(AS46,"&gt;0")&gt;0,D46="w",J46="U15"),
     IF(AS46&gt;Normwerte!$D$5,1,0),
IF(AND(COUNTIF(AS46,"&gt;0")&gt;0,D46="w",J46="U16"),
     IF(AS46&gt;Normwerte!$D$4,1,0),
IF(AND(COUNTIF(AS46,"&gt;0")&gt;0,D46="w",J46="U17"),
     IF(AS46&gt;Normwerte!$D$3,1,0),
IF(AND(COUNTIF(AS46,"&gt;0")&gt;0,D46="w",J46="U18"),
     IF(AS46&gt;Normwerte!$D$2,1,0),"")
)))))))))))</f>
        <v/>
      </c>
      <c r="AU46" s="6"/>
      <c r="AV46" s="6"/>
      <c r="AW46" s="6"/>
      <c r="AX4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6" s="57" t="str">
        <f t="shared" si="13"/>
        <v/>
      </c>
      <c r="AZ46" s="38" t="str">
        <f>IF(AND(COUNTIF(AY46,"&gt;0")&gt;0,D46="m",J46="U13"),
    IF(AY46&gt;Normwerte!$E$13,1,0),
IF(AND(COUNTIF(AY46,"&gt;0")&gt;0,D46="m",J46="U14"),
     IF(AY46&gt;Normwerte!$E$12,1,0),
IF(AND(COUNTIF(AY46,"&gt;0")&gt;0,D46="m",J46="U15"),
     IF(AY46&gt;Normwerte!$E$11,1,0),
IF(AND(COUNTIF(AY46,"&gt;0")&gt;0,D46="m",J46="U16"),
     IF(AY46&gt;Normwerte!$E$10,1,0),
IF(AND(COUNTIF(AY46,"&gt;0")&gt;0,D46="m",J46="U17"),
     IF(AY46&gt;Normwerte!$E$9,1,0),
IF(AND(COUNTIF(AY46,"&gt;0")&gt;0,D46="m",J46="U18"),
     IF(AY46&gt;Normwerte!$E$8,1,0),
IF(AND(COUNTIF(AY46,"&gt;0")&gt;0,D46="w",J46="U13"),
     IF(AY46&gt;Normwerte!$E$7,1,0),
IF(AND(COUNTIF(AY46,"&gt;0")&gt;0,D46="w",J46="U14"),
     IF(AY46&gt;Normwerte!$E$6,1,0),
IF(AND(COUNTIF(AY46,"&gt;0")&gt;0,D46="w",J46="U15"),
     IF(AY46&gt;Normwerte!$E$5,1,0),
IF(AND(COUNTIF(AY46,"&gt;0")&gt;0,D46="w",J46="U16"),
     IF(AY46&gt;Normwerte!$E$4,1,0),
IF(AND(COUNTIF(AY46,"&gt;0")&gt;0,D46="w",J46="U17"),
     IF(AY46&gt;Normwerte!$E$3,1,0),
IF(AND(COUNTIF(AY46,"&gt;0")&gt;0,D46="w",J46="U18"),
     IF(AY46&gt;Normwerte!$E$2,1,0),"")
)))))))))))</f>
        <v/>
      </c>
      <c r="BA46" s="6"/>
      <c r="BB46" s="6"/>
      <c r="BC46" s="6"/>
      <c r="BD4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6" s="56" t="str">
        <f t="shared" si="8"/>
        <v/>
      </c>
      <c r="BF46" s="38" t="str">
        <f>IF(AND(COUNTIF(BE46,"&gt;0")&gt;0,D46="m",J46="U13"),
    IF(BE46&gt;Normwerte!$F$13,1,0),
IF(AND(COUNTIF(BE46,"&gt;0")&gt;0,D46="m",J46="U14"),
     IF(BE46&gt;Normwerte!$F$12,1,0),
IF(AND(COUNTIF(BE46,"&gt;0")&gt;0,D46="m",J46="U15"),
     IF(BE46&gt;Normwerte!$F$11,1,0),
IF(AND(COUNTIF(BE46,"&gt;0")&gt;0,D46="m",J46="U16"),
     IF(BE46&gt;Normwerte!$F$10,1,0),
IF(AND(COUNTIF(BE46,"&gt;0")&gt;0,D46="m",J46="U17"),
     IF(BE46&gt;Normwerte!$F$9,1,0),
IF(AND(COUNTIF(BE46,"&gt;0")&gt;0,D46="m",J46="U18"),
     IF(BE46&gt;Normwerte!$F$8,1,0),
IF(AND(COUNTIF(BE46,"&gt;0")&gt;0,D46="w",J46="U13"),
     IF(BE46&gt;Normwerte!$F$7,1,0),
IF(AND(COUNTIF(BE46,"&gt;0")&gt;0,D46="w",J46="U14"),
     IF(BE46&gt;Normwerte!$F$6,1,0),
IF(AND(COUNTIF(BE46,"&gt;0")&gt;0,D46="w",J46="U15"),
     IF(BE46&gt;Normwerte!$F$5,1,0),
IF(AND(COUNTIF(BE46,"&gt;0")&gt;0,D46="w",J46="U16"),
     IF(BE46&gt;Normwerte!$F$4,1,0),
IF(AND(COUNTIF(BE46,"&gt;0")&gt;0,D46="w",J46="U17"),
     IF(BE46&gt;Normwerte!$F$3,1,0),
IF(AND(COUNTIF(BE46,"&gt;0")&gt;0,D46="w",J46="U18"),
     IF(BE46&gt;Normwerte!$F$2,1,0),"")
)))))))))))</f>
        <v/>
      </c>
      <c r="BG46" s="6"/>
      <c r="BH46" s="6"/>
      <c r="BI46" s="6"/>
      <c r="BJ46" s="40" t="str">
        <f>IF(COUNTIF(Table25[[#This Row],[Schlagballwurf V1
'[km/h']]:[Schlagballwurf V3
'[km/h']]],"&gt;0")&gt;0,
     MAX(Table25[[#This Row],[Schlagballwurf V1
'[km/h']]:[Schlagballwurf V3
'[km/h']]]),
     "")</f>
        <v/>
      </c>
      <c r="BK46" s="57" t="str">
        <f t="shared" si="14"/>
        <v/>
      </c>
      <c r="BL46" s="38" t="str">
        <f>IF(AND(COUNTIF(BK46,"&gt;0")&gt;0,D46="m",J46="U13"),
     IF(BK46&gt;Normwerte!$G$13,1,0),
IF(AND(COUNTIF(BK46,"&gt;0")&gt;0,D46="m",J46="U14"),
     IF(BK46&gt;Normwerte!$G$12,1,0),
IF(AND(COUNTIF(BK46,"&gt;0")&gt;0,D46="m",J46="U15"),
     IF(BK46&gt;Normwerte!$G$11,1,0),
IF(AND(COUNTIF(BK46,"&gt;0")&gt;0,D46="m",J46="U16"),
     IF(BK46&gt;Normwerte!$G$10,1,0),
IF(AND(COUNTIF(BK46,"&gt;0")&gt;0,D46="m",J46="U17"),
     IF(BK46&gt;Normwerte!$G$9,1,0),
IF(AND(COUNTIF(BK46,"&gt;0")&gt;0,D46="m",J46="U18"),
     IF(BK46&gt;Normwerte!$G$8,1,0),
IF(AND(COUNTIF(BK46,"&gt;0")&gt;0,D46="w",J46="U13"),
     IF(BK46&gt;Normwerte!$G$7,1,0),
IF(AND(COUNTIF(BK46,"&gt;0")&gt;0,D46="w",J46="U14"),
     IF(BK46&gt;Normwerte!$G$6,1,0),
IF(AND(COUNTIF(BK46,"&gt;0")&gt;0,D46="w",J46="U15"),
     IF(BK46&gt;Normwerte!$G$5,1,0),
IF(AND(COUNTIF(BK46,"&gt;0")&gt;0,D46="w",J46="U16"),
     IF(BK46&gt;Normwerte!$G$4,1,0),
IF(AND(COUNTIF(BK46,"&gt;0")&gt;0,D46="w",J46="U17"),
     IF(BK46&gt;Normwerte!$G$3,1,0),
IF(AND(COUNTIF(BK46,"&gt;0")&gt;0,D46="w",J46="U18"),
     IF(BK46&gt;Normwerte!$G$2,1,0),"")
)))))))))))</f>
        <v/>
      </c>
      <c r="BM46" s="6"/>
      <c r="BN46" s="6"/>
      <c r="BO46" s="6"/>
      <c r="BP46" s="6"/>
      <c r="BQ46" s="40" t="str">
        <f>IF(COUNTIF(Table25[[#This Row],[T-Test links
V1
'[s']]:[T-Test links
V2
'[s']]],"&gt;0")&gt;0,
     MIN(Table25[[#This Row],[T-Test links
V1
'[s']]:[T-Test links
V2
'[s']]]),
     "")</f>
        <v/>
      </c>
      <c r="BR46" s="40" t="str">
        <f>IF(COUNTIF(Table25[[#This Row],[T-Test rechts 
V1
'[s']]:[T-Test rechts
V2
'[s']]],"&gt;0")&gt;0,
     MIN(Table25[[#This Row],[T-Test rechts 
V1
'[s']]:[T-Test rechts
V2
'[s']]]),
     "")</f>
        <v/>
      </c>
      <c r="BS4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6" s="57" t="str">
        <f t="shared" si="15"/>
        <v/>
      </c>
      <c r="BU46" s="38" t="str">
        <f>IF(AND(COUNTIF(BT46,"&gt;0")&gt;0,D46="m",J46="U13"),
     IF(BT46&gt;Normwerte!$H$13,1,0),
IF(AND(COUNTIF(BT46,"&gt;0")&gt;0,D46="m",J46="U14"),
     IF(BT46&gt;Normwerte!$H$12,1,0),
IF(AND(COUNTIF(BT46,"&gt;0")&gt;0,D46="m",J46="U15"),
     IF(BT46&gt;Normwerte!$H$11,1,0),
IF(AND(COUNTIF(BT46,"&gt;0")&gt;0,D46="m",J46="U16"),
     IF(BT46&gt;Normwerte!$H$10,1,0),
IF(AND(COUNTIF(BT46,"&gt;0")&gt;0,D46="m",J46="U17"),
     IF(BT46&gt;Normwerte!$H$9,1,0),
IF(AND(COUNTIF(BT46,"&gt;0")&gt;0,D46="m",J46="U18"),
     IF(BT46&gt;Normwerte!$H$8,1,0),
IF(AND(COUNTIF(BT46,"&gt;0")&gt;0,D46="w",J46="U13"),
     IF(BT46&gt;Normwerte!$H$7,1,0),
IF(AND(COUNTIF(BT46,"&gt;0")&gt;0,D46="w",J46="U14"),
     IF(BT46&gt;Normwerte!$H$6,1,0),
IF(AND(COUNTIF(BT46,"&gt;0")&gt;0,D46="w",J46="U15"),
     IF(BT46&gt;Normwerte!$H$5,1,0),
IF(AND(COUNTIF(BT46,"&gt;0")&gt;0,D46="w",J46="U16"),
     IF(BT46&gt;Normwerte!$H$4,1,0),
IF(AND(COUNTIF(BT46,"&gt;0")&gt;0,D46="w",J46="U17"),
     IF(BT46&gt;Normwerte!$H$3,1,0),
IF(AND(COUNTIF(BT46,"&gt;0")&gt;0,D46="w",J46="U18"),
     IF(BT46&gt;Normwerte!$H$2,1,0),"")
)))))))))))</f>
        <v/>
      </c>
    </row>
    <row r="47" spans="2:73" x14ac:dyDescent="0.45">
      <c r="B47" s="103"/>
      <c r="C47" s="103"/>
      <c r="D47" s="43"/>
      <c r="E47" s="93"/>
      <c r="F47" s="53"/>
      <c r="G47" s="5"/>
      <c r="H47" s="95"/>
      <c r="I47" s="12" t="str">
        <f>IF(ISBLANK(Table25[[#This Row],[Geb.Datum
'[TT.MM.JJJJ']]]),"",
     YEAR(Table25[[#This Row],[Geb.Datum
'[TT.MM.JJJJ']]]))</f>
        <v/>
      </c>
      <c r="J47" s="30" t="str">
        <f>_xlfn.XLOOKUP(Table25[[#This Row],[Geburtsjahr]],Altersklasse!$B$2:$B$7,Altersklasse!$A$2:$A$7,"",0)</f>
        <v/>
      </c>
      <c r="K47" s="42" t="str">
        <f t="shared" si="9"/>
        <v/>
      </c>
      <c r="L47" s="50" t="str">
        <f>IF(OR(ISBLANK(AF47),NOT(ISNUMBER(AF47))),"",IF(AND(AF47&gt;0,D47="m",J47="U13"),
    IF(AF47&gt;Normwerte!$J$13,2,IF(AF47&gt;Normwerte!$I$13,1,0)),
IF(AND(AF47&gt;0,D47="m",J47="U14"),
     IF(AF47&gt;Normwerte!$J$12,2,IF(AF47&gt;Normwerte!$I$12,1,0)),
IF(AND(AF47&gt;0,D47="m",J47="U15"),
     IF(AF47&gt;Normwerte!$J$11,2,IF(AF47&gt;Normwerte!$I$11,1,0)),
IF(AND(AF47&gt;0,D47="m",J47="U16"),
     IF(AF47&gt;Normwerte!$J$10,2,IF(AF47&gt;Normwerte!$I$10,1,0)),
IF(AND(AF47&gt;0,D47="m",J47="U17"),
     IF(AF47&gt;Normwerte!$J$9,2,IF(AF47&gt;Normwerte!$I$9,1,0)),
IF(AND(AF47&gt;0,D47="m",J47="U18"),
     IF(AF47&gt;Normwerte!$J$8,2,IF(AF47&gt;Normwerte!$I$8,1,0)),
IF(AND(AF47&gt;0,D47="w",J47="U13"),
     IF(AF47&gt;Normwerte!$J$7,2,IF(AF47&gt;Normwerte!$I$7,1,0)),
IF(AND(AF47&gt;0,D47="w",J47="U14"),
     IF(AF47&gt;Normwerte!$J$6,2,IF(AF47&gt;Normwerte!$I$6,1,0)),
IF(AND(AF47&gt;0,D47="w",J47="U15"),
     IF(AF47&gt;Normwerte!$J$5,2,IF(AF47&gt;Normwerte!$I$5,1,0)),
IF(AND(AF47&gt;0,D47="w",J47="U16"),
     IF(AF47&gt;Normwerte!$J$4,2,IF(AF47&gt;Normwerte!$I$4,1,0)),
IF(AND(AF47&gt;0,D47="w",J47="U17"),
     IF(AF47&gt;Normwerte!$J$3,2,IF(AF47&gt;Normwerte!$I$3,1,0)),
IF(AND(AF47&gt;0,D47="w",J47="U18"),
     IF(AF47&gt;Normwerte!$J$2,2,IF(AF47&gt;Normwerte!$I$2,1,0)),"")
))))))))))))</f>
        <v/>
      </c>
      <c r="M47" s="64" t="str">
        <f>IF(AND(Table25[[#This Row],[Position '[L/AA/MB/S/D']]]="L",L47&lt;2),1,Table25[[#This Row],[Landeskader
Punkte
Anthro Berechnung]])</f>
        <v/>
      </c>
      <c r="N47" s="65" t="str">
        <f>IFERROR(IF((Table25[[#This Row],[Z-Score CMJ]]+Table25[[#This Row],[Z Score Spike]])&gt;0, (Table25[[#This Row],[Z-Score CMJ]]+Table25[[#This Row],[Z Score Spike]])/2, ""), "")</f>
        <v/>
      </c>
      <c r="O47" s="63" t="str">
        <f>IF(AND(COUNTIF(N47,"&gt;0")&gt;0,D47="m",J47="U13"),
    IF(N47&gt;Normwerte!$C$13,1,0),
IF(AND(COUNTIF(N47,"&gt;0")&gt;0,D47="m",J47="U14"),
     IF(N47&gt;Normwerte!$C$12,1,0),
IF(AND(COUNTIF(N47,"&gt;0")&gt;0,D47="m",J47="U15"),
     IF(N47&gt;Normwerte!$C$11,1,0),
IF(AND(COUNTIF(N47,"&gt;0")&gt;0,D47="m",J47="U16"),
     IF(N47&gt;Normwerte!$C$10,1,0),
IF(AND(COUNTIF(N47,"&gt;0")&gt;0,D47="m",J47="U17"),
     IF(N47&gt;Normwerte!$C$9,1,0),
IF(AND(COUNTIF(N47,"&gt;0")&gt;0,D47="m",J47="U18"),
     IF(N47&gt;Normwerte!$C$8,1,0),
IF(AND(COUNTIF(N47,"&gt;0")&gt;0,D47="w",J47="U13"),
     IF(N47&gt;Normwerte!$C$7,1,0),
IF(AND(COUNTIF(N47,"&gt;0")&gt;0,D47="w",J47="U14"),
     IF(N47&gt;Normwerte!$C$6,1,0),
IF(AND(COUNTIF(N47,"&gt;0")&gt;0,D47="w",J47="U15"),
     IF(N47&gt;Normwerte!$C$5,1,0),
IF(AND(COUNTIF(N47,"&gt;0")&gt;0,D47="w",J47="U16"),
     IF(N47&gt;Normwerte!$C$4,1,0),
IF(AND(COUNTIF(N47,"&gt;0")&gt;0,D47="w",J47="U17"),
     IF(N47&gt;Normwerte!$C$3,1,0),
IF(AND(COUNTIF(N47,"&gt;0")&gt;0,D47="w",J47="U18"),
     IF(N47&gt;Normwerte!$C$2,1,0),"")
)))))))))))</f>
        <v/>
      </c>
      <c r="P4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7" s="63" t="str">
        <f>IF(AND(COUNTIF(P47,"&gt;0")&gt;0,D47="m",J47="U13"),
    IF(P47&gt;Normwerte!$F$13,1,0),
IF(AND(COUNTIF(P47,"&gt;0")&gt;0,D47="m",J47="U14"),
     IF(P47&gt;Normwerte!$F$12,1,0),
IF(AND(COUNTIF(P47,"&gt;0")&gt;0,D47="m",J47="U15"),
     IF(P47&gt;Normwerte!$F$11,1,0),
IF(AND(COUNTIF(P47,"&gt;0")&gt;0,D47="m",J47="U16"),
     IF(P47&gt;Normwerte!$F$10,1,0),
IF(AND(COUNTIF(P47,"&gt;0")&gt;0,D47="m",J47="U17"),
     IF(P47&gt;Normwerte!$F$9,1,0),
IF(AND(COUNTIF(P47,"&gt;0")&gt;0,D47="m",J47="U18"),
     IF(P47&gt;Normwerte!$F$8,1,0),
IF(AND(COUNTIF(P47,"&gt;0")&gt;0,D47="w",J47="U13"),
     IF(P47&gt;Normwerte!$F$7,1,0),
IF(AND(COUNTIF(P47,"&gt;0")&gt;0,D47="w",J47="U14"),
     IF(P47&gt;Normwerte!$F$6,1,0),
IF(AND(COUNTIF(P47,"&gt;0")&gt;0,D47="w",J47="U15"),
     IF(P47&gt;Normwerte!$F$5,1,0),
IF(AND(COUNTIF(P47,"&gt;0")&gt;0,D47="w",J47="U16"),
     IF(P47&gt;Normwerte!$F$4,1,0),
IF(AND(COUNTIF(P47,"&gt;0")&gt;0,D47="w",J47="U17"),
     IF(P47&gt;Normwerte!$F$3,1,0),
IF(AND(COUNTIF(P47,"&gt;0")&gt;0,D47="w",J47="U18"),
     IF(P47&gt;Normwerte!$F$2,1,0),"")
)))))))))))</f>
        <v/>
      </c>
      <c r="R47" s="66" t="str">
        <f>Table25[[#This Row],[Punkte
T-Test]]</f>
        <v/>
      </c>
      <c r="S47" s="73" t="str">
        <f>IF(SUMIF(Table25[[#This Row],[Landeskader
Punkte
Anthro]:[Landeskader
Punkte
T-Test]],"&gt;0")=0,
    "",
    SUM(M47,O47,Q47,R47))</f>
        <v/>
      </c>
      <c r="T47" s="101"/>
      <c r="U47" s="101"/>
      <c r="V47" s="26"/>
      <c r="W47" s="26"/>
      <c r="X47" s="26"/>
      <c r="Y47" s="24"/>
      <c r="Z47" s="24"/>
      <c r="AA47" s="24"/>
      <c r="AB47" s="26"/>
      <c r="AC47" s="26"/>
      <c r="AD4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7" s="55" t="str">
        <f t="shared" si="7"/>
        <v/>
      </c>
      <c r="AF47" s="75" t="str">
        <f t="shared" si="10"/>
        <v/>
      </c>
      <c r="AG47" s="74"/>
      <c r="AH47" s="52"/>
      <c r="AI47" s="24"/>
      <c r="AJ47" s="36" t="str">
        <f>IF(COUNTIF(Table25[[#This Row],[Jump &amp; Reach 
(CMJ) V1]:[Jump &amp; Reach 
(CMJ) V3]],"&gt;0")&gt;0,
     MAX(Table25[[#This Row],[Jump &amp; Reach 
(CMJ) V1]:[Jump &amp; Reach 
(CMJ) V3]]),
     "")</f>
        <v/>
      </c>
      <c r="AK47" s="37" t="str">
        <f>IF(COUNTIF(Table25[[#This Row],[Jump &amp; Reach 
(CMJ) max.]],"&gt;0")&gt;0,
     Table25[[#This Row],[Jump &amp; Reach 
(CMJ) max.]]-Table25[[#This Row],[Reichhöhe
einarmig '[cm']]],
     "")</f>
        <v/>
      </c>
      <c r="AL47" s="57" t="str">
        <f t="shared" si="11"/>
        <v/>
      </c>
      <c r="AM47" s="38" t="str">
        <f>IF(AND(COUNTIF(AL47,"&gt;0")&gt;0,D47="m",J47="U13"),
    IF(AL47&gt;Normwerte!$C$13,1,0),
IF(AND(COUNTIF(AL47,"&gt;0")&gt;0,D47="m",J47="U14"),
     IF(AL47&gt;Normwerte!$C$12,1,0),
IF(AND(COUNTIF(AL47,"&gt;0")&gt;0,D47="m",J47="U15"),
     IF(AL47&gt;Normwerte!$C$11,1,0),
IF(AND(COUNTIF(AL47,"&gt;0")&gt;0,D47="m",J47="U16"),
     IF(AL47&gt;Normwerte!$C$10,1,0),
IF(AND(COUNTIF(AL47,"&gt;0")&gt;0,D47="m",J47="U17"),
     IF(AL47&gt;Normwerte!$C$9,1,0),
IF(AND(COUNTIF(AL47,"&gt;0")&gt;0,D47="m",J47="U18"),
     IF(AL47&gt;Normwerte!$C$8,1,0),
IF(AND(COUNTIF(AL47,"&gt;0")&gt;0,D47="w",J47="U13"),
     IF(AL47&gt;Normwerte!$C$7,1,0),
IF(AND(COUNTIF(AL47,"&gt;0")&gt;0,D47="w",J47="U14"),
     IF(AL47&gt;Normwerte!$C$6,1,0),
IF(AND(COUNTIF(AL47,"&gt;0")&gt;0,D47="w",J47="U15"),
     IF(AL47&gt;Normwerte!$C$5,1,0),
IF(AND(COUNTIF(AL47,"&gt;0")&gt;0,D47="w",J47="U16"),
     IF(AL47&gt;Normwerte!$C$4,1,0),
IF(AND(COUNTIF(AL47,"&gt;0")&gt;0,D47="w",J47="U17"),
     IF(AL47&gt;Normwerte!$C$3,1,0),
IF(AND(COUNTIF(AL47,"&gt;0")&gt;0,D47="w",J47="U18"),
     IF(AL47&gt;Normwerte!$C$2,1,0),"")
)))))))))))</f>
        <v/>
      </c>
      <c r="AN47" s="6"/>
      <c r="AO47" s="6"/>
      <c r="AP47" s="6"/>
      <c r="AQ4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7" s="38" t="str">
        <f>IF(COUNTIF(Table25[[#This Row],[Jump &amp; Reach 
(Spike) max.]],"&gt;0")&gt;0,
     Table25[[#This Row],[Jump &amp; Reach 
(Spike) max.]]-Table25[[#This Row],[Reichhöhe
einarmig '[cm']]],
     "")</f>
        <v/>
      </c>
      <c r="AS47" s="57" t="str">
        <f t="shared" si="12"/>
        <v/>
      </c>
      <c r="AT47" s="38" t="str">
        <f>IF(AND(COUNTIF(AS47,"&gt;0")&gt;0,D47="m",J47="U13"),
    IF(AS47&gt;Normwerte!$D$13,1,0),
IF(AND(COUNTIF(AS47,"&gt;0")&gt;0,D47="m",J47="U14"),
     IF(AS47&gt;Normwerte!$D$12,1,0),
IF(AND(COUNTIF(AS47,"&gt;0")&gt;0,D47="m",J47="U15"),
     IF(AS47&gt;Normwerte!$D$11,1,0),
IF(AND(COUNTIF(AS47,"&gt;0")&gt;0,D47="m",J47="U16"),
     IF(AS47&gt;Normwerte!$D$10,1,0),
IF(AND(COUNTIF(AS47,"&gt;0")&gt;0,D47="m",J47="U17"),
     IF(AS47&gt;Normwerte!$D$9,1,0),
IF(AND(COUNTIF(AS47,"&gt;0")&gt;0,D47="m",J47="U18"),
     IF(AS47&gt;Normwerte!$D$8,1,0),
IF(AND(COUNTIF(AS47,"&gt;0")&gt;0,D47="w",J47="U13"),
     IF(AS47&gt;Normwerte!$D$7,1,0),
IF(AND(COUNTIF(AS47,"&gt;0")&gt;0,D47="w",J47="U14"),
     IF(AS47&gt;Normwerte!$D$6,1,0),
IF(AND(COUNTIF(AS47,"&gt;0")&gt;0,D47="w",J47="U15"),
     IF(AS47&gt;Normwerte!$D$5,1,0),
IF(AND(COUNTIF(AS47,"&gt;0")&gt;0,D47="w",J47="U16"),
     IF(AS47&gt;Normwerte!$D$4,1,0),
IF(AND(COUNTIF(AS47,"&gt;0")&gt;0,D47="w",J47="U17"),
     IF(AS47&gt;Normwerte!$D$3,1,0),
IF(AND(COUNTIF(AS47,"&gt;0")&gt;0,D47="w",J47="U18"),
     IF(AS47&gt;Normwerte!$D$2,1,0),"")
)))))))))))</f>
        <v/>
      </c>
      <c r="AU47" s="6"/>
      <c r="AV47" s="6"/>
      <c r="AW47" s="6"/>
      <c r="AX4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7" s="57" t="str">
        <f t="shared" si="13"/>
        <v/>
      </c>
      <c r="AZ47" s="38" t="str">
        <f>IF(AND(COUNTIF(AY47,"&gt;0")&gt;0,D47="m",J47="U13"),
    IF(AY47&gt;Normwerte!$E$13,1,0),
IF(AND(COUNTIF(AY47,"&gt;0")&gt;0,D47="m",J47="U14"),
     IF(AY47&gt;Normwerte!$E$12,1,0),
IF(AND(COUNTIF(AY47,"&gt;0")&gt;0,D47="m",J47="U15"),
     IF(AY47&gt;Normwerte!$E$11,1,0),
IF(AND(COUNTIF(AY47,"&gt;0")&gt;0,D47="m",J47="U16"),
     IF(AY47&gt;Normwerte!$E$10,1,0),
IF(AND(COUNTIF(AY47,"&gt;0")&gt;0,D47="m",J47="U17"),
     IF(AY47&gt;Normwerte!$E$9,1,0),
IF(AND(COUNTIF(AY47,"&gt;0")&gt;0,D47="m",J47="U18"),
     IF(AY47&gt;Normwerte!$E$8,1,0),
IF(AND(COUNTIF(AY47,"&gt;0")&gt;0,D47="w",J47="U13"),
     IF(AY47&gt;Normwerte!$E$7,1,0),
IF(AND(COUNTIF(AY47,"&gt;0")&gt;0,D47="w",J47="U14"),
     IF(AY47&gt;Normwerte!$E$6,1,0),
IF(AND(COUNTIF(AY47,"&gt;0")&gt;0,D47="w",J47="U15"),
     IF(AY47&gt;Normwerte!$E$5,1,0),
IF(AND(COUNTIF(AY47,"&gt;0")&gt;0,D47="w",J47="U16"),
     IF(AY47&gt;Normwerte!$E$4,1,0),
IF(AND(COUNTIF(AY47,"&gt;0")&gt;0,D47="w",J47="U17"),
     IF(AY47&gt;Normwerte!$E$3,1,0),
IF(AND(COUNTIF(AY47,"&gt;0")&gt;0,D47="w",J47="U18"),
     IF(AY47&gt;Normwerte!$E$2,1,0),"")
)))))))))))</f>
        <v/>
      </c>
      <c r="BA47" s="6"/>
      <c r="BB47" s="6"/>
      <c r="BC47" s="6"/>
      <c r="BD4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7" s="56" t="str">
        <f t="shared" si="8"/>
        <v/>
      </c>
      <c r="BF47" s="38" t="str">
        <f>IF(AND(COUNTIF(BE47,"&gt;0")&gt;0,D47="m",J47="U13"),
    IF(BE47&gt;Normwerte!$F$13,1,0),
IF(AND(COUNTIF(BE47,"&gt;0")&gt;0,D47="m",J47="U14"),
     IF(BE47&gt;Normwerte!$F$12,1,0),
IF(AND(COUNTIF(BE47,"&gt;0")&gt;0,D47="m",J47="U15"),
     IF(BE47&gt;Normwerte!$F$11,1,0),
IF(AND(COUNTIF(BE47,"&gt;0")&gt;0,D47="m",J47="U16"),
     IF(BE47&gt;Normwerte!$F$10,1,0),
IF(AND(COUNTIF(BE47,"&gt;0")&gt;0,D47="m",J47="U17"),
     IF(BE47&gt;Normwerte!$F$9,1,0),
IF(AND(COUNTIF(BE47,"&gt;0")&gt;0,D47="m",J47="U18"),
     IF(BE47&gt;Normwerte!$F$8,1,0),
IF(AND(COUNTIF(BE47,"&gt;0")&gt;0,D47="w",J47="U13"),
     IF(BE47&gt;Normwerte!$F$7,1,0),
IF(AND(COUNTIF(BE47,"&gt;0")&gt;0,D47="w",J47="U14"),
     IF(BE47&gt;Normwerte!$F$6,1,0),
IF(AND(COUNTIF(BE47,"&gt;0")&gt;0,D47="w",J47="U15"),
     IF(BE47&gt;Normwerte!$F$5,1,0),
IF(AND(COUNTIF(BE47,"&gt;0")&gt;0,D47="w",J47="U16"),
     IF(BE47&gt;Normwerte!$F$4,1,0),
IF(AND(COUNTIF(BE47,"&gt;0")&gt;0,D47="w",J47="U17"),
     IF(BE47&gt;Normwerte!$F$3,1,0),
IF(AND(COUNTIF(BE47,"&gt;0")&gt;0,D47="w",J47="U18"),
     IF(BE47&gt;Normwerte!$F$2,1,0),"")
)))))))))))</f>
        <v/>
      </c>
      <c r="BG47" s="6"/>
      <c r="BH47" s="6"/>
      <c r="BI47" s="6"/>
      <c r="BJ47" s="40" t="str">
        <f>IF(COUNTIF(Table25[[#This Row],[Schlagballwurf V1
'[km/h']]:[Schlagballwurf V3
'[km/h']]],"&gt;0")&gt;0,
     MAX(Table25[[#This Row],[Schlagballwurf V1
'[km/h']]:[Schlagballwurf V3
'[km/h']]]),
     "")</f>
        <v/>
      </c>
      <c r="BK47" s="57" t="str">
        <f t="shared" si="14"/>
        <v/>
      </c>
      <c r="BL47" s="38" t="str">
        <f>IF(AND(COUNTIF(BK47,"&gt;0")&gt;0,D47="m",J47="U13"),
     IF(BK47&gt;Normwerte!$G$13,1,0),
IF(AND(COUNTIF(BK47,"&gt;0")&gt;0,D47="m",J47="U14"),
     IF(BK47&gt;Normwerte!$G$12,1,0),
IF(AND(COUNTIF(BK47,"&gt;0")&gt;0,D47="m",J47="U15"),
     IF(BK47&gt;Normwerte!$G$11,1,0),
IF(AND(COUNTIF(BK47,"&gt;0")&gt;0,D47="m",J47="U16"),
     IF(BK47&gt;Normwerte!$G$10,1,0),
IF(AND(COUNTIF(BK47,"&gt;0")&gt;0,D47="m",J47="U17"),
     IF(BK47&gt;Normwerte!$G$9,1,0),
IF(AND(COUNTIF(BK47,"&gt;0")&gt;0,D47="m",J47="U18"),
     IF(BK47&gt;Normwerte!$G$8,1,0),
IF(AND(COUNTIF(BK47,"&gt;0")&gt;0,D47="w",J47="U13"),
     IF(BK47&gt;Normwerte!$G$7,1,0),
IF(AND(COUNTIF(BK47,"&gt;0")&gt;0,D47="w",J47="U14"),
     IF(BK47&gt;Normwerte!$G$6,1,0),
IF(AND(COUNTIF(BK47,"&gt;0")&gt;0,D47="w",J47="U15"),
     IF(BK47&gt;Normwerte!$G$5,1,0),
IF(AND(COUNTIF(BK47,"&gt;0")&gt;0,D47="w",J47="U16"),
     IF(BK47&gt;Normwerte!$G$4,1,0),
IF(AND(COUNTIF(BK47,"&gt;0")&gt;0,D47="w",J47="U17"),
     IF(BK47&gt;Normwerte!$G$3,1,0),
IF(AND(COUNTIF(BK47,"&gt;0")&gt;0,D47="w",J47="U18"),
     IF(BK47&gt;Normwerte!$G$2,1,0),"")
)))))))))))</f>
        <v/>
      </c>
      <c r="BM47" s="6"/>
      <c r="BN47" s="6"/>
      <c r="BO47" s="6"/>
      <c r="BP47" s="6"/>
      <c r="BQ47" s="40" t="str">
        <f>IF(COUNTIF(Table25[[#This Row],[T-Test links
V1
'[s']]:[T-Test links
V2
'[s']]],"&gt;0")&gt;0,
     MIN(Table25[[#This Row],[T-Test links
V1
'[s']]:[T-Test links
V2
'[s']]]),
     "")</f>
        <v/>
      </c>
      <c r="BR47" s="40" t="str">
        <f>IF(COUNTIF(Table25[[#This Row],[T-Test rechts 
V1
'[s']]:[T-Test rechts
V2
'[s']]],"&gt;0")&gt;0,
     MIN(Table25[[#This Row],[T-Test rechts 
V1
'[s']]:[T-Test rechts
V2
'[s']]]),
     "")</f>
        <v/>
      </c>
      <c r="BS4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7" s="57" t="str">
        <f t="shared" si="15"/>
        <v/>
      </c>
      <c r="BU47" s="38" t="str">
        <f>IF(AND(COUNTIF(BT47,"&gt;0")&gt;0,D47="m",J47="U13"),
     IF(BT47&gt;Normwerte!$H$13,1,0),
IF(AND(COUNTIF(BT47,"&gt;0")&gt;0,D47="m",J47="U14"),
     IF(BT47&gt;Normwerte!$H$12,1,0),
IF(AND(COUNTIF(BT47,"&gt;0")&gt;0,D47="m",J47="U15"),
     IF(BT47&gt;Normwerte!$H$11,1,0),
IF(AND(COUNTIF(BT47,"&gt;0")&gt;0,D47="m",J47="U16"),
     IF(BT47&gt;Normwerte!$H$10,1,0),
IF(AND(COUNTIF(BT47,"&gt;0")&gt;0,D47="m",J47="U17"),
     IF(BT47&gt;Normwerte!$H$9,1,0),
IF(AND(COUNTIF(BT47,"&gt;0")&gt;0,D47="m",J47="U18"),
     IF(BT47&gt;Normwerte!$H$8,1,0),
IF(AND(COUNTIF(BT47,"&gt;0")&gt;0,D47="w",J47="U13"),
     IF(BT47&gt;Normwerte!$H$7,1,0),
IF(AND(COUNTIF(BT47,"&gt;0")&gt;0,D47="w",J47="U14"),
     IF(BT47&gt;Normwerte!$H$6,1,0),
IF(AND(COUNTIF(BT47,"&gt;0")&gt;0,D47="w",J47="U15"),
     IF(BT47&gt;Normwerte!$H$5,1,0),
IF(AND(COUNTIF(BT47,"&gt;0")&gt;0,D47="w",J47="U16"),
     IF(BT47&gt;Normwerte!$H$4,1,0),
IF(AND(COUNTIF(BT47,"&gt;0")&gt;0,D47="w",J47="U17"),
     IF(BT47&gt;Normwerte!$H$3,1,0),
IF(AND(COUNTIF(BT47,"&gt;0")&gt;0,D47="w",J47="U18"),
     IF(BT47&gt;Normwerte!$H$2,1,0),"")
)))))))))))</f>
        <v/>
      </c>
    </row>
    <row r="48" spans="2:73" x14ac:dyDescent="0.45">
      <c r="B48" s="103"/>
      <c r="C48" s="103"/>
      <c r="D48" s="43"/>
      <c r="E48" s="93"/>
      <c r="F48" s="53"/>
      <c r="G48" s="5"/>
      <c r="H48" s="95"/>
      <c r="I48" s="12" t="str">
        <f>IF(ISBLANK(Table25[[#This Row],[Geb.Datum
'[TT.MM.JJJJ']]]),"",
     YEAR(Table25[[#This Row],[Geb.Datum
'[TT.MM.JJJJ']]]))</f>
        <v/>
      </c>
      <c r="J48" s="30" t="str">
        <f>_xlfn.XLOOKUP(Table25[[#This Row],[Geburtsjahr]],Altersklasse!$B$2:$B$7,Altersklasse!$A$2:$A$7,"",0)</f>
        <v/>
      </c>
      <c r="K48" s="42" t="str">
        <f t="shared" si="9"/>
        <v/>
      </c>
      <c r="L48" s="50" t="str">
        <f>IF(OR(ISBLANK(AF48),NOT(ISNUMBER(AF48))),"",IF(AND(AF48&gt;0,D48="m",J48="U13"),
    IF(AF48&gt;Normwerte!$J$13,2,IF(AF48&gt;Normwerte!$I$13,1,0)),
IF(AND(AF48&gt;0,D48="m",J48="U14"),
     IF(AF48&gt;Normwerte!$J$12,2,IF(AF48&gt;Normwerte!$I$12,1,0)),
IF(AND(AF48&gt;0,D48="m",J48="U15"),
     IF(AF48&gt;Normwerte!$J$11,2,IF(AF48&gt;Normwerte!$I$11,1,0)),
IF(AND(AF48&gt;0,D48="m",J48="U16"),
     IF(AF48&gt;Normwerte!$J$10,2,IF(AF48&gt;Normwerte!$I$10,1,0)),
IF(AND(AF48&gt;0,D48="m",J48="U17"),
     IF(AF48&gt;Normwerte!$J$9,2,IF(AF48&gt;Normwerte!$I$9,1,0)),
IF(AND(AF48&gt;0,D48="m",J48="U18"),
     IF(AF48&gt;Normwerte!$J$8,2,IF(AF48&gt;Normwerte!$I$8,1,0)),
IF(AND(AF48&gt;0,D48="w",J48="U13"),
     IF(AF48&gt;Normwerte!$J$7,2,IF(AF48&gt;Normwerte!$I$7,1,0)),
IF(AND(AF48&gt;0,D48="w",J48="U14"),
     IF(AF48&gt;Normwerte!$J$6,2,IF(AF48&gt;Normwerte!$I$6,1,0)),
IF(AND(AF48&gt;0,D48="w",J48="U15"),
     IF(AF48&gt;Normwerte!$J$5,2,IF(AF48&gt;Normwerte!$I$5,1,0)),
IF(AND(AF48&gt;0,D48="w",J48="U16"),
     IF(AF48&gt;Normwerte!$J$4,2,IF(AF48&gt;Normwerte!$I$4,1,0)),
IF(AND(AF48&gt;0,D48="w",J48="U17"),
     IF(AF48&gt;Normwerte!$J$3,2,IF(AF48&gt;Normwerte!$I$3,1,0)),
IF(AND(AF48&gt;0,D48="w",J48="U18"),
     IF(AF48&gt;Normwerte!$J$2,2,IF(AF48&gt;Normwerte!$I$2,1,0)),"")
))))))))))))</f>
        <v/>
      </c>
      <c r="M48" s="64" t="str">
        <f>IF(AND(Table25[[#This Row],[Position '[L/AA/MB/S/D']]]="L",L48&lt;2),1,Table25[[#This Row],[Landeskader
Punkte
Anthro Berechnung]])</f>
        <v/>
      </c>
      <c r="N48" s="65" t="str">
        <f>IFERROR(IF((Table25[[#This Row],[Z-Score CMJ]]+Table25[[#This Row],[Z Score Spike]])&gt;0, (Table25[[#This Row],[Z-Score CMJ]]+Table25[[#This Row],[Z Score Spike]])/2, ""), "")</f>
        <v/>
      </c>
      <c r="O48" s="63" t="str">
        <f>IF(AND(COUNTIF(N48,"&gt;0")&gt;0,D48="m",J48="U13"),
    IF(N48&gt;Normwerte!$C$13,1,0),
IF(AND(COUNTIF(N48,"&gt;0")&gt;0,D48="m",J48="U14"),
     IF(N48&gt;Normwerte!$C$12,1,0),
IF(AND(COUNTIF(N48,"&gt;0")&gt;0,D48="m",J48="U15"),
     IF(N48&gt;Normwerte!$C$11,1,0),
IF(AND(COUNTIF(N48,"&gt;0")&gt;0,D48="m",J48="U16"),
     IF(N48&gt;Normwerte!$C$10,1,0),
IF(AND(COUNTIF(N48,"&gt;0")&gt;0,D48="m",J48="U17"),
     IF(N48&gt;Normwerte!$C$9,1,0),
IF(AND(COUNTIF(N48,"&gt;0")&gt;0,D48="m",J48="U18"),
     IF(N48&gt;Normwerte!$C$8,1,0),
IF(AND(COUNTIF(N48,"&gt;0")&gt;0,D48="w",J48="U13"),
     IF(N48&gt;Normwerte!$C$7,1,0),
IF(AND(COUNTIF(N48,"&gt;0")&gt;0,D48="w",J48="U14"),
     IF(N48&gt;Normwerte!$C$6,1,0),
IF(AND(COUNTIF(N48,"&gt;0")&gt;0,D48="w",J48="U15"),
     IF(N48&gt;Normwerte!$C$5,1,0),
IF(AND(COUNTIF(N48,"&gt;0")&gt;0,D48="w",J48="U16"),
     IF(N48&gt;Normwerte!$C$4,1,0),
IF(AND(COUNTIF(N48,"&gt;0")&gt;0,D48="w",J48="U17"),
     IF(N48&gt;Normwerte!$C$3,1,0),
IF(AND(COUNTIF(N48,"&gt;0")&gt;0,D48="w",J48="U18"),
     IF(N48&gt;Normwerte!$C$2,1,0),"")
)))))))))))</f>
        <v/>
      </c>
      <c r="P4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8" s="63" t="str">
        <f>IF(AND(COUNTIF(P48,"&gt;0")&gt;0,D48="m",J48="U13"),
    IF(P48&gt;Normwerte!$F$13,1,0),
IF(AND(COUNTIF(P48,"&gt;0")&gt;0,D48="m",J48="U14"),
     IF(P48&gt;Normwerte!$F$12,1,0),
IF(AND(COUNTIF(P48,"&gt;0")&gt;0,D48="m",J48="U15"),
     IF(P48&gt;Normwerte!$F$11,1,0),
IF(AND(COUNTIF(P48,"&gt;0")&gt;0,D48="m",J48="U16"),
     IF(P48&gt;Normwerte!$F$10,1,0),
IF(AND(COUNTIF(P48,"&gt;0")&gt;0,D48="m",J48="U17"),
     IF(P48&gt;Normwerte!$F$9,1,0),
IF(AND(COUNTIF(P48,"&gt;0")&gt;0,D48="m",J48="U18"),
     IF(P48&gt;Normwerte!$F$8,1,0),
IF(AND(COUNTIF(P48,"&gt;0")&gt;0,D48="w",J48="U13"),
     IF(P48&gt;Normwerte!$F$7,1,0),
IF(AND(COUNTIF(P48,"&gt;0")&gt;0,D48="w",J48="U14"),
     IF(P48&gt;Normwerte!$F$6,1,0),
IF(AND(COUNTIF(P48,"&gt;0")&gt;0,D48="w",J48="U15"),
     IF(P48&gt;Normwerte!$F$5,1,0),
IF(AND(COUNTIF(P48,"&gt;0")&gt;0,D48="w",J48="U16"),
     IF(P48&gt;Normwerte!$F$4,1,0),
IF(AND(COUNTIF(P48,"&gt;0")&gt;0,D48="w",J48="U17"),
     IF(P48&gt;Normwerte!$F$3,1,0),
IF(AND(COUNTIF(P48,"&gt;0")&gt;0,D48="w",J48="U18"),
     IF(P48&gt;Normwerte!$F$2,1,0),"")
)))))))))))</f>
        <v/>
      </c>
      <c r="R48" s="66" t="str">
        <f>Table25[[#This Row],[Punkte
T-Test]]</f>
        <v/>
      </c>
      <c r="S48" s="73" t="str">
        <f>IF(SUMIF(Table25[[#This Row],[Landeskader
Punkte
Anthro]:[Landeskader
Punkte
T-Test]],"&gt;0")=0,
    "",
    SUM(M48,O48,Q48,R48))</f>
        <v/>
      </c>
      <c r="T48" s="101"/>
      <c r="U48" s="101"/>
      <c r="V48" s="26"/>
      <c r="W48" s="26"/>
      <c r="X48" s="26"/>
      <c r="Y48" s="24"/>
      <c r="Z48" s="24"/>
      <c r="AA48" s="24"/>
      <c r="AB48" s="26"/>
      <c r="AC48" s="26"/>
      <c r="AD4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8" s="55" t="str">
        <f t="shared" si="7"/>
        <v/>
      </c>
      <c r="AF48" s="75" t="str">
        <f t="shared" si="10"/>
        <v/>
      </c>
      <c r="AG48" s="74"/>
      <c r="AH48" s="52"/>
      <c r="AI48" s="24"/>
      <c r="AJ48" s="36" t="str">
        <f>IF(COUNTIF(Table25[[#This Row],[Jump &amp; Reach 
(CMJ) V1]:[Jump &amp; Reach 
(CMJ) V3]],"&gt;0")&gt;0,
     MAX(Table25[[#This Row],[Jump &amp; Reach 
(CMJ) V1]:[Jump &amp; Reach 
(CMJ) V3]]),
     "")</f>
        <v/>
      </c>
      <c r="AK48" s="37" t="str">
        <f>IF(COUNTIF(Table25[[#This Row],[Jump &amp; Reach 
(CMJ) max.]],"&gt;0")&gt;0,
     Table25[[#This Row],[Jump &amp; Reach 
(CMJ) max.]]-Table25[[#This Row],[Reichhöhe
einarmig '[cm']]],
     "")</f>
        <v/>
      </c>
      <c r="AL48" s="57" t="str">
        <f t="shared" si="11"/>
        <v/>
      </c>
      <c r="AM48" s="38" t="str">
        <f>IF(AND(COUNTIF(AL48,"&gt;0")&gt;0,D48="m",J48="U13"),
    IF(AL48&gt;Normwerte!$C$13,1,0),
IF(AND(COUNTIF(AL48,"&gt;0")&gt;0,D48="m",J48="U14"),
     IF(AL48&gt;Normwerte!$C$12,1,0),
IF(AND(COUNTIF(AL48,"&gt;0")&gt;0,D48="m",J48="U15"),
     IF(AL48&gt;Normwerte!$C$11,1,0),
IF(AND(COUNTIF(AL48,"&gt;0")&gt;0,D48="m",J48="U16"),
     IF(AL48&gt;Normwerte!$C$10,1,0),
IF(AND(COUNTIF(AL48,"&gt;0")&gt;0,D48="m",J48="U17"),
     IF(AL48&gt;Normwerte!$C$9,1,0),
IF(AND(COUNTIF(AL48,"&gt;0")&gt;0,D48="m",J48="U18"),
     IF(AL48&gt;Normwerte!$C$8,1,0),
IF(AND(COUNTIF(AL48,"&gt;0")&gt;0,D48="w",J48="U13"),
     IF(AL48&gt;Normwerte!$C$7,1,0),
IF(AND(COUNTIF(AL48,"&gt;0")&gt;0,D48="w",J48="U14"),
     IF(AL48&gt;Normwerte!$C$6,1,0),
IF(AND(COUNTIF(AL48,"&gt;0")&gt;0,D48="w",J48="U15"),
     IF(AL48&gt;Normwerte!$C$5,1,0),
IF(AND(COUNTIF(AL48,"&gt;0")&gt;0,D48="w",J48="U16"),
     IF(AL48&gt;Normwerte!$C$4,1,0),
IF(AND(COUNTIF(AL48,"&gt;0")&gt;0,D48="w",J48="U17"),
     IF(AL48&gt;Normwerte!$C$3,1,0),
IF(AND(COUNTIF(AL48,"&gt;0")&gt;0,D48="w",J48="U18"),
     IF(AL48&gt;Normwerte!$C$2,1,0),"")
)))))))))))</f>
        <v/>
      </c>
      <c r="AN48" s="6"/>
      <c r="AO48" s="6"/>
      <c r="AP48" s="6"/>
      <c r="AQ4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8" s="38" t="str">
        <f>IF(COUNTIF(Table25[[#This Row],[Jump &amp; Reach 
(Spike) max.]],"&gt;0")&gt;0,
     Table25[[#This Row],[Jump &amp; Reach 
(Spike) max.]]-Table25[[#This Row],[Reichhöhe
einarmig '[cm']]],
     "")</f>
        <v/>
      </c>
      <c r="AS48" s="57" t="str">
        <f t="shared" si="12"/>
        <v/>
      </c>
      <c r="AT48" s="38" t="str">
        <f>IF(AND(COUNTIF(AS48,"&gt;0")&gt;0,D48="m",J48="U13"),
    IF(AS48&gt;Normwerte!$D$13,1,0),
IF(AND(COUNTIF(AS48,"&gt;0")&gt;0,D48="m",J48="U14"),
     IF(AS48&gt;Normwerte!$D$12,1,0),
IF(AND(COUNTIF(AS48,"&gt;0")&gt;0,D48="m",J48="U15"),
     IF(AS48&gt;Normwerte!$D$11,1,0),
IF(AND(COUNTIF(AS48,"&gt;0")&gt;0,D48="m",J48="U16"),
     IF(AS48&gt;Normwerte!$D$10,1,0),
IF(AND(COUNTIF(AS48,"&gt;0")&gt;0,D48="m",J48="U17"),
     IF(AS48&gt;Normwerte!$D$9,1,0),
IF(AND(COUNTIF(AS48,"&gt;0")&gt;0,D48="m",J48="U18"),
     IF(AS48&gt;Normwerte!$D$8,1,0),
IF(AND(COUNTIF(AS48,"&gt;0")&gt;0,D48="w",J48="U13"),
     IF(AS48&gt;Normwerte!$D$7,1,0),
IF(AND(COUNTIF(AS48,"&gt;0")&gt;0,D48="w",J48="U14"),
     IF(AS48&gt;Normwerte!$D$6,1,0),
IF(AND(COUNTIF(AS48,"&gt;0")&gt;0,D48="w",J48="U15"),
     IF(AS48&gt;Normwerte!$D$5,1,0),
IF(AND(COUNTIF(AS48,"&gt;0")&gt;0,D48="w",J48="U16"),
     IF(AS48&gt;Normwerte!$D$4,1,0),
IF(AND(COUNTIF(AS48,"&gt;0")&gt;0,D48="w",J48="U17"),
     IF(AS48&gt;Normwerte!$D$3,1,0),
IF(AND(COUNTIF(AS48,"&gt;0")&gt;0,D48="w",J48="U18"),
     IF(AS48&gt;Normwerte!$D$2,1,0),"")
)))))))))))</f>
        <v/>
      </c>
      <c r="AU48" s="6"/>
      <c r="AV48" s="6"/>
      <c r="AW48" s="6"/>
      <c r="AX4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8" s="57" t="str">
        <f t="shared" si="13"/>
        <v/>
      </c>
      <c r="AZ48" s="38" t="str">
        <f>IF(AND(COUNTIF(AY48,"&gt;0")&gt;0,D48="m",J48="U13"),
    IF(AY48&gt;Normwerte!$E$13,1,0),
IF(AND(COUNTIF(AY48,"&gt;0")&gt;0,D48="m",J48="U14"),
     IF(AY48&gt;Normwerte!$E$12,1,0),
IF(AND(COUNTIF(AY48,"&gt;0")&gt;0,D48="m",J48="U15"),
     IF(AY48&gt;Normwerte!$E$11,1,0),
IF(AND(COUNTIF(AY48,"&gt;0")&gt;0,D48="m",J48="U16"),
     IF(AY48&gt;Normwerte!$E$10,1,0),
IF(AND(COUNTIF(AY48,"&gt;0")&gt;0,D48="m",J48="U17"),
     IF(AY48&gt;Normwerte!$E$9,1,0),
IF(AND(COUNTIF(AY48,"&gt;0")&gt;0,D48="m",J48="U18"),
     IF(AY48&gt;Normwerte!$E$8,1,0),
IF(AND(COUNTIF(AY48,"&gt;0")&gt;0,D48="w",J48="U13"),
     IF(AY48&gt;Normwerte!$E$7,1,0),
IF(AND(COUNTIF(AY48,"&gt;0")&gt;0,D48="w",J48="U14"),
     IF(AY48&gt;Normwerte!$E$6,1,0),
IF(AND(COUNTIF(AY48,"&gt;0")&gt;0,D48="w",J48="U15"),
     IF(AY48&gt;Normwerte!$E$5,1,0),
IF(AND(COUNTIF(AY48,"&gt;0")&gt;0,D48="w",J48="U16"),
     IF(AY48&gt;Normwerte!$E$4,1,0),
IF(AND(COUNTIF(AY48,"&gt;0")&gt;0,D48="w",J48="U17"),
     IF(AY48&gt;Normwerte!$E$3,1,0),
IF(AND(COUNTIF(AY48,"&gt;0")&gt;0,D48="w",J48="U18"),
     IF(AY48&gt;Normwerte!$E$2,1,0),"")
)))))))))))</f>
        <v/>
      </c>
      <c r="BA48" s="6"/>
      <c r="BB48" s="6"/>
      <c r="BC48" s="6"/>
      <c r="BD4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8" s="56" t="str">
        <f t="shared" si="8"/>
        <v/>
      </c>
      <c r="BF48" s="38" t="str">
        <f>IF(AND(COUNTIF(BE48,"&gt;0")&gt;0,D48="m",J48="U13"),
    IF(BE48&gt;Normwerte!$F$13,1,0),
IF(AND(COUNTIF(BE48,"&gt;0")&gt;0,D48="m",J48="U14"),
     IF(BE48&gt;Normwerte!$F$12,1,0),
IF(AND(COUNTIF(BE48,"&gt;0")&gt;0,D48="m",J48="U15"),
     IF(BE48&gt;Normwerte!$F$11,1,0),
IF(AND(COUNTIF(BE48,"&gt;0")&gt;0,D48="m",J48="U16"),
     IF(BE48&gt;Normwerte!$F$10,1,0),
IF(AND(COUNTIF(BE48,"&gt;0")&gt;0,D48="m",J48="U17"),
     IF(BE48&gt;Normwerte!$F$9,1,0),
IF(AND(COUNTIF(BE48,"&gt;0")&gt;0,D48="m",J48="U18"),
     IF(BE48&gt;Normwerte!$F$8,1,0),
IF(AND(COUNTIF(BE48,"&gt;0")&gt;0,D48="w",J48="U13"),
     IF(BE48&gt;Normwerte!$F$7,1,0),
IF(AND(COUNTIF(BE48,"&gt;0")&gt;0,D48="w",J48="U14"),
     IF(BE48&gt;Normwerte!$F$6,1,0),
IF(AND(COUNTIF(BE48,"&gt;0")&gt;0,D48="w",J48="U15"),
     IF(BE48&gt;Normwerte!$F$5,1,0),
IF(AND(COUNTIF(BE48,"&gt;0")&gt;0,D48="w",J48="U16"),
     IF(BE48&gt;Normwerte!$F$4,1,0),
IF(AND(COUNTIF(BE48,"&gt;0")&gt;0,D48="w",J48="U17"),
     IF(BE48&gt;Normwerte!$F$3,1,0),
IF(AND(COUNTIF(BE48,"&gt;0")&gt;0,D48="w",J48="U18"),
     IF(BE48&gt;Normwerte!$F$2,1,0),"")
)))))))))))</f>
        <v/>
      </c>
      <c r="BG48" s="6"/>
      <c r="BH48" s="6"/>
      <c r="BI48" s="6"/>
      <c r="BJ48" s="40" t="str">
        <f>IF(COUNTIF(Table25[[#This Row],[Schlagballwurf V1
'[km/h']]:[Schlagballwurf V3
'[km/h']]],"&gt;0")&gt;0,
     MAX(Table25[[#This Row],[Schlagballwurf V1
'[km/h']]:[Schlagballwurf V3
'[km/h']]]),
     "")</f>
        <v/>
      </c>
      <c r="BK48" s="57" t="str">
        <f t="shared" si="14"/>
        <v/>
      </c>
      <c r="BL48" s="38" t="str">
        <f>IF(AND(COUNTIF(BK48,"&gt;0")&gt;0,D48="m",J48="U13"),
     IF(BK48&gt;Normwerte!$G$13,1,0),
IF(AND(COUNTIF(BK48,"&gt;0")&gt;0,D48="m",J48="U14"),
     IF(BK48&gt;Normwerte!$G$12,1,0),
IF(AND(COUNTIF(BK48,"&gt;0")&gt;0,D48="m",J48="U15"),
     IF(BK48&gt;Normwerte!$G$11,1,0),
IF(AND(COUNTIF(BK48,"&gt;0")&gt;0,D48="m",J48="U16"),
     IF(BK48&gt;Normwerte!$G$10,1,0),
IF(AND(COUNTIF(BK48,"&gt;0")&gt;0,D48="m",J48="U17"),
     IF(BK48&gt;Normwerte!$G$9,1,0),
IF(AND(COUNTIF(BK48,"&gt;0")&gt;0,D48="m",J48="U18"),
     IF(BK48&gt;Normwerte!$G$8,1,0),
IF(AND(COUNTIF(BK48,"&gt;0")&gt;0,D48="w",J48="U13"),
     IF(BK48&gt;Normwerte!$G$7,1,0),
IF(AND(COUNTIF(BK48,"&gt;0")&gt;0,D48="w",J48="U14"),
     IF(BK48&gt;Normwerte!$G$6,1,0),
IF(AND(COUNTIF(BK48,"&gt;0")&gt;0,D48="w",J48="U15"),
     IF(BK48&gt;Normwerte!$G$5,1,0),
IF(AND(COUNTIF(BK48,"&gt;0")&gt;0,D48="w",J48="U16"),
     IF(BK48&gt;Normwerte!$G$4,1,0),
IF(AND(COUNTIF(BK48,"&gt;0")&gt;0,D48="w",J48="U17"),
     IF(BK48&gt;Normwerte!$G$3,1,0),
IF(AND(COUNTIF(BK48,"&gt;0")&gt;0,D48="w",J48="U18"),
     IF(BK48&gt;Normwerte!$G$2,1,0),"")
)))))))))))</f>
        <v/>
      </c>
      <c r="BM48" s="6"/>
      <c r="BN48" s="6"/>
      <c r="BO48" s="6"/>
      <c r="BP48" s="6"/>
      <c r="BQ48" s="40" t="str">
        <f>IF(COUNTIF(Table25[[#This Row],[T-Test links
V1
'[s']]:[T-Test links
V2
'[s']]],"&gt;0")&gt;0,
     MIN(Table25[[#This Row],[T-Test links
V1
'[s']]:[T-Test links
V2
'[s']]]),
     "")</f>
        <v/>
      </c>
      <c r="BR48" s="40" t="str">
        <f>IF(COUNTIF(Table25[[#This Row],[T-Test rechts 
V1
'[s']]:[T-Test rechts
V2
'[s']]],"&gt;0")&gt;0,
     MIN(Table25[[#This Row],[T-Test rechts 
V1
'[s']]:[T-Test rechts
V2
'[s']]]),
     "")</f>
        <v/>
      </c>
      <c r="BS4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8" s="57" t="str">
        <f t="shared" si="15"/>
        <v/>
      </c>
      <c r="BU48" s="38" t="str">
        <f>IF(AND(COUNTIF(BT48,"&gt;0")&gt;0,D48="m",J48="U13"),
     IF(BT48&gt;Normwerte!$H$13,1,0),
IF(AND(COUNTIF(BT48,"&gt;0")&gt;0,D48="m",J48="U14"),
     IF(BT48&gt;Normwerte!$H$12,1,0),
IF(AND(COUNTIF(BT48,"&gt;0")&gt;0,D48="m",J48="U15"),
     IF(BT48&gt;Normwerte!$H$11,1,0),
IF(AND(COUNTIF(BT48,"&gt;0")&gt;0,D48="m",J48="U16"),
     IF(BT48&gt;Normwerte!$H$10,1,0),
IF(AND(COUNTIF(BT48,"&gt;0")&gt;0,D48="m",J48="U17"),
     IF(BT48&gt;Normwerte!$H$9,1,0),
IF(AND(COUNTIF(BT48,"&gt;0")&gt;0,D48="m",J48="U18"),
     IF(BT48&gt;Normwerte!$H$8,1,0),
IF(AND(COUNTIF(BT48,"&gt;0")&gt;0,D48="w",J48="U13"),
     IF(BT48&gt;Normwerte!$H$7,1,0),
IF(AND(COUNTIF(BT48,"&gt;0")&gt;0,D48="w",J48="U14"),
     IF(BT48&gt;Normwerte!$H$6,1,0),
IF(AND(COUNTIF(BT48,"&gt;0")&gt;0,D48="w",J48="U15"),
     IF(BT48&gt;Normwerte!$H$5,1,0),
IF(AND(COUNTIF(BT48,"&gt;0")&gt;0,D48="w",J48="U16"),
     IF(BT48&gt;Normwerte!$H$4,1,0),
IF(AND(COUNTIF(BT48,"&gt;0")&gt;0,D48="w",J48="U17"),
     IF(BT48&gt;Normwerte!$H$3,1,0),
IF(AND(COUNTIF(BT48,"&gt;0")&gt;0,D48="w",J48="U18"),
     IF(BT48&gt;Normwerte!$H$2,1,0),"")
)))))))))))</f>
        <v/>
      </c>
    </row>
    <row r="49" spans="2:73" x14ac:dyDescent="0.45">
      <c r="B49" s="103"/>
      <c r="C49" s="103"/>
      <c r="D49" s="43"/>
      <c r="E49" s="93"/>
      <c r="F49" s="53"/>
      <c r="G49" s="5"/>
      <c r="H49" s="95"/>
      <c r="I49" s="12" t="str">
        <f>IF(ISBLANK(Table25[[#This Row],[Geb.Datum
'[TT.MM.JJJJ']]]),"",
     YEAR(Table25[[#This Row],[Geb.Datum
'[TT.MM.JJJJ']]]))</f>
        <v/>
      </c>
      <c r="J49" s="30" t="str">
        <f>_xlfn.XLOOKUP(Table25[[#This Row],[Geburtsjahr]],Altersklasse!$B$2:$B$7,Altersklasse!$A$2:$A$7,"",0)</f>
        <v/>
      </c>
      <c r="K49" s="42" t="str">
        <f t="shared" ref="K49:K80" si="16">IF(H49&gt;0,(G49-H49)/365.25,"")</f>
        <v/>
      </c>
      <c r="L49" s="50" t="str">
        <f>IF(OR(ISBLANK(AF49),NOT(ISNUMBER(AF49))),"",IF(AND(AF49&gt;0,D49="m",J49="U13"),
    IF(AF49&gt;Normwerte!$J$13,2,IF(AF49&gt;Normwerte!$I$13,1,0)),
IF(AND(AF49&gt;0,D49="m",J49="U14"),
     IF(AF49&gt;Normwerte!$J$12,2,IF(AF49&gt;Normwerte!$I$12,1,0)),
IF(AND(AF49&gt;0,D49="m",J49="U15"),
     IF(AF49&gt;Normwerte!$J$11,2,IF(AF49&gt;Normwerte!$I$11,1,0)),
IF(AND(AF49&gt;0,D49="m",J49="U16"),
     IF(AF49&gt;Normwerte!$J$10,2,IF(AF49&gt;Normwerte!$I$10,1,0)),
IF(AND(AF49&gt;0,D49="m",J49="U17"),
     IF(AF49&gt;Normwerte!$J$9,2,IF(AF49&gt;Normwerte!$I$9,1,0)),
IF(AND(AF49&gt;0,D49="m",J49="U18"),
     IF(AF49&gt;Normwerte!$J$8,2,IF(AF49&gt;Normwerte!$I$8,1,0)),
IF(AND(AF49&gt;0,D49="w",J49="U13"),
     IF(AF49&gt;Normwerte!$J$7,2,IF(AF49&gt;Normwerte!$I$7,1,0)),
IF(AND(AF49&gt;0,D49="w",J49="U14"),
     IF(AF49&gt;Normwerte!$J$6,2,IF(AF49&gt;Normwerte!$I$6,1,0)),
IF(AND(AF49&gt;0,D49="w",J49="U15"),
     IF(AF49&gt;Normwerte!$J$5,2,IF(AF49&gt;Normwerte!$I$5,1,0)),
IF(AND(AF49&gt;0,D49="w",J49="U16"),
     IF(AF49&gt;Normwerte!$J$4,2,IF(AF49&gt;Normwerte!$I$4,1,0)),
IF(AND(AF49&gt;0,D49="w",J49="U17"),
     IF(AF49&gt;Normwerte!$J$3,2,IF(AF49&gt;Normwerte!$I$3,1,0)),
IF(AND(AF49&gt;0,D49="w",J49="U18"),
     IF(AF49&gt;Normwerte!$J$2,2,IF(AF49&gt;Normwerte!$I$2,1,0)),"")
))))))))))))</f>
        <v/>
      </c>
      <c r="M49" s="64" t="str">
        <f>IF(AND(Table25[[#This Row],[Position '[L/AA/MB/S/D']]]="L",L49&lt;2),1,Table25[[#This Row],[Landeskader
Punkte
Anthro Berechnung]])</f>
        <v/>
      </c>
      <c r="N49" s="65" t="str">
        <f>IFERROR(IF((Table25[[#This Row],[Z-Score CMJ]]+Table25[[#This Row],[Z Score Spike]])&gt;0, (Table25[[#This Row],[Z-Score CMJ]]+Table25[[#This Row],[Z Score Spike]])/2, ""), "")</f>
        <v/>
      </c>
      <c r="O49" s="63" t="str">
        <f>IF(AND(COUNTIF(N49,"&gt;0")&gt;0,D49="m",J49="U13"),
    IF(N49&gt;Normwerte!$C$13,1,0),
IF(AND(COUNTIF(N49,"&gt;0")&gt;0,D49="m",J49="U14"),
     IF(N49&gt;Normwerte!$C$12,1,0),
IF(AND(COUNTIF(N49,"&gt;0")&gt;0,D49="m",J49="U15"),
     IF(N49&gt;Normwerte!$C$11,1,0),
IF(AND(COUNTIF(N49,"&gt;0")&gt;0,D49="m",J49="U16"),
     IF(N49&gt;Normwerte!$C$10,1,0),
IF(AND(COUNTIF(N49,"&gt;0")&gt;0,D49="m",J49="U17"),
     IF(N49&gt;Normwerte!$C$9,1,0),
IF(AND(COUNTIF(N49,"&gt;0")&gt;0,D49="m",J49="U18"),
     IF(N49&gt;Normwerte!$C$8,1,0),
IF(AND(COUNTIF(N49,"&gt;0")&gt;0,D49="w",J49="U13"),
     IF(N49&gt;Normwerte!$C$7,1,0),
IF(AND(COUNTIF(N49,"&gt;0")&gt;0,D49="w",J49="U14"),
     IF(N49&gt;Normwerte!$C$6,1,0),
IF(AND(COUNTIF(N49,"&gt;0")&gt;0,D49="w",J49="U15"),
     IF(N49&gt;Normwerte!$C$5,1,0),
IF(AND(COUNTIF(N49,"&gt;0")&gt;0,D49="w",J49="U16"),
     IF(N49&gt;Normwerte!$C$4,1,0),
IF(AND(COUNTIF(N49,"&gt;0")&gt;0,D49="w",J49="U17"),
     IF(N49&gt;Normwerte!$C$3,1,0),
IF(AND(COUNTIF(N49,"&gt;0")&gt;0,D49="w",J49="U18"),
     IF(N49&gt;Normwerte!$C$2,1,0),"")
)))))))))))</f>
        <v/>
      </c>
      <c r="P4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49" s="63" t="str">
        <f>IF(AND(COUNTIF(P49,"&gt;0")&gt;0,D49="m",J49="U13"),
    IF(P49&gt;Normwerte!$F$13,1,0),
IF(AND(COUNTIF(P49,"&gt;0")&gt;0,D49="m",J49="U14"),
     IF(P49&gt;Normwerte!$F$12,1,0),
IF(AND(COUNTIF(P49,"&gt;0")&gt;0,D49="m",J49="U15"),
     IF(P49&gt;Normwerte!$F$11,1,0),
IF(AND(COUNTIF(P49,"&gt;0")&gt;0,D49="m",J49="U16"),
     IF(P49&gt;Normwerte!$F$10,1,0),
IF(AND(COUNTIF(P49,"&gt;0")&gt;0,D49="m",J49="U17"),
     IF(P49&gt;Normwerte!$F$9,1,0),
IF(AND(COUNTIF(P49,"&gt;0")&gt;0,D49="m",J49="U18"),
     IF(P49&gt;Normwerte!$F$8,1,0),
IF(AND(COUNTIF(P49,"&gt;0")&gt;0,D49="w",J49="U13"),
     IF(P49&gt;Normwerte!$F$7,1,0),
IF(AND(COUNTIF(P49,"&gt;0")&gt;0,D49="w",J49="U14"),
     IF(P49&gt;Normwerte!$F$6,1,0),
IF(AND(COUNTIF(P49,"&gt;0")&gt;0,D49="w",J49="U15"),
     IF(P49&gt;Normwerte!$F$5,1,0),
IF(AND(COUNTIF(P49,"&gt;0")&gt;0,D49="w",J49="U16"),
     IF(P49&gt;Normwerte!$F$4,1,0),
IF(AND(COUNTIF(P49,"&gt;0")&gt;0,D49="w",J49="U17"),
     IF(P49&gt;Normwerte!$F$3,1,0),
IF(AND(COUNTIF(P49,"&gt;0")&gt;0,D49="w",J49="U18"),
     IF(P49&gt;Normwerte!$F$2,1,0),"")
)))))))))))</f>
        <v/>
      </c>
      <c r="R49" s="66" t="str">
        <f>Table25[[#This Row],[Punkte
T-Test]]</f>
        <v/>
      </c>
      <c r="S49" s="73" t="str">
        <f>IF(SUMIF(Table25[[#This Row],[Landeskader
Punkte
Anthro]:[Landeskader
Punkte
T-Test]],"&gt;0")=0,
    "",
    SUM(M49,O49,Q49,R49))</f>
        <v/>
      </c>
      <c r="T49" s="101"/>
      <c r="U49" s="101"/>
      <c r="V49" s="26"/>
      <c r="W49" s="26"/>
      <c r="X49" s="26"/>
      <c r="Y49" s="24"/>
      <c r="Z49" s="24"/>
      <c r="AA49" s="24"/>
      <c r="AB49" s="26"/>
      <c r="AC49" s="26"/>
      <c r="AD4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49" s="55" t="str">
        <f t="shared" si="7"/>
        <v/>
      </c>
      <c r="AF49" s="75" t="str">
        <f t="shared" si="10"/>
        <v/>
      </c>
      <c r="AG49" s="74"/>
      <c r="AH49" s="52"/>
      <c r="AI49" s="24"/>
      <c r="AJ49" s="36" t="str">
        <f>IF(COUNTIF(Table25[[#This Row],[Jump &amp; Reach 
(CMJ) V1]:[Jump &amp; Reach 
(CMJ) V3]],"&gt;0")&gt;0,
     MAX(Table25[[#This Row],[Jump &amp; Reach 
(CMJ) V1]:[Jump &amp; Reach 
(CMJ) V3]]),
     "")</f>
        <v/>
      </c>
      <c r="AK49" s="37" t="str">
        <f>IF(COUNTIF(Table25[[#This Row],[Jump &amp; Reach 
(CMJ) max.]],"&gt;0")&gt;0,
     Table25[[#This Row],[Jump &amp; Reach 
(CMJ) max.]]-Table25[[#This Row],[Reichhöhe
einarmig '[cm']]],
     "")</f>
        <v/>
      </c>
      <c r="AL49" s="57" t="str">
        <f t="shared" si="11"/>
        <v/>
      </c>
      <c r="AM49" s="38" t="str">
        <f>IF(AND(COUNTIF(AL49,"&gt;0")&gt;0,D49="m",J49="U13"),
    IF(AL49&gt;Normwerte!$C$13,1,0),
IF(AND(COUNTIF(AL49,"&gt;0")&gt;0,D49="m",J49="U14"),
     IF(AL49&gt;Normwerte!$C$12,1,0),
IF(AND(COUNTIF(AL49,"&gt;0")&gt;0,D49="m",J49="U15"),
     IF(AL49&gt;Normwerte!$C$11,1,0),
IF(AND(COUNTIF(AL49,"&gt;0")&gt;0,D49="m",J49="U16"),
     IF(AL49&gt;Normwerte!$C$10,1,0),
IF(AND(COUNTIF(AL49,"&gt;0")&gt;0,D49="m",J49="U17"),
     IF(AL49&gt;Normwerte!$C$9,1,0),
IF(AND(COUNTIF(AL49,"&gt;0")&gt;0,D49="m",J49="U18"),
     IF(AL49&gt;Normwerte!$C$8,1,0),
IF(AND(COUNTIF(AL49,"&gt;0")&gt;0,D49="w",J49="U13"),
     IF(AL49&gt;Normwerte!$C$7,1,0),
IF(AND(COUNTIF(AL49,"&gt;0")&gt;0,D49="w",J49="U14"),
     IF(AL49&gt;Normwerte!$C$6,1,0),
IF(AND(COUNTIF(AL49,"&gt;0")&gt;0,D49="w",J49="U15"),
     IF(AL49&gt;Normwerte!$C$5,1,0),
IF(AND(COUNTIF(AL49,"&gt;0")&gt;0,D49="w",J49="U16"),
     IF(AL49&gt;Normwerte!$C$4,1,0),
IF(AND(COUNTIF(AL49,"&gt;0")&gt;0,D49="w",J49="U17"),
     IF(AL49&gt;Normwerte!$C$3,1,0),
IF(AND(COUNTIF(AL49,"&gt;0")&gt;0,D49="w",J49="U18"),
     IF(AL49&gt;Normwerte!$C$2,1,0),"")
)))))))))))</f>
        <v/>
      </c>
      <c r="AN49" s="6"/>
      <c r="AO49" s="6"/>
      <c r="AP49" s="6"/>
      <c r="AQ4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49" s="38" t="str">
        <f>IF(COUNTIF(Table25[[#This Row],[Jump &amp; Reach 
(Spike) max.]],"&gt;0")&gt;0,
     Table25[[#This Row],[Jump &amp; Reach 
(Spike) max.]]-Table25[[#This Row],[Reichhöhe
einarmig '[cm']]],
     "")</f>
        <v/>
      </c>
      <c r="AS49" s="57" t="str">
        <f t="shared" si="12"/>
        <v/>
      </c>
      <c r="AT49" s="38" t="str">
        <f>IF(AND(COUNTIF(AS49,"&gt;0")&gt;0,D49="m",J49="U13"),
    IF(AS49&gt;Normwerte!$D$13,1,0),
IF(AND(COUNTIF(AS49,"&gt;0")&gt;0,D49="m",J49="U14"),
     IF(AS49&gt;Normwerte!$D$12,1,0),
IF(AND(COUNTIF(AS49,"&gt;0")&gt;0,D49="m",J49="U15"),
     IF(AS49&gt;Normwerte!$D$11,1,0),
IF(AND(COUNTIF(AS49,"&gt;0")&gt;0,D49="m",J49="U16"),
     IF(AS49&gt;Normwerte!$D$10,1,0),
IF(AND(COUNTIF(AS49,"&gt;0")&gt;0,D49="m",J49="U17"),
     IF(AS49&gt;Normwerte!$D$9,1,0),
IF(AND(COUNTIF(AS49,"&gt;0")&gt;0,D49="m",J49="U18"),
     IF(AS49&gt;Normwerte!$D$8,1,0),
IF(AND(COUNTIF(AS49,"&gt;0")&gt;0,D49="w",J49="U13"),
     IF(AS49&gt;Normwerte!$D$7,1,0),
IF(AND(COUNTIF(AS49,"&gt;0")&gt;0,D49="w",J49="U14"),
     IF(AS49&gt;Normwerte!$D$6,1,0),
IF(AND(COUNTIF(AS49,"&gt;0")&gt;0,D49="w",J49="U15"),
     IF(AS49&gt;Normwerte!$D$5,1,0),
IF(AND(COUNTIF(AS49,"&gt;0")&gt;0,D49="w",J49="U16"),
     IF(AS49&gt;Normwerte!$D$4,1,0),
IF(AND(COUNTIF(AS49,"&gt;0")&gt;0,D49="w",J49="U17"),
     IF(AS49&gt;Normwerte!$D$3,1,0),
IF(AND(COUNTIF(AS49,"&gt;0")&gt;0,D49="w",J49="U18"),
     IF(AS49&gt;Normwerte!$D$2,1,0),"")
)))))))))))</f>
        <v/>
      </c>
      <c r="AU49" s="6"/>
      <c r="AV49" s="6"/>
      <c r="AW49" s="6"/>
      <c r="AX4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49" s="57" t="str">
        <f t="shared" si="13"/>
        <v/>
      </c>
      <c r="AZ49" s="38" t="str">
        <f>IF(AND(COUNTIF(AY49,"&gt;0")&gt;0,D49="m",J49="U13"),
    IF(AY49&gt;Normwerte!$E$13,1,0),
IF(AND(COUNTIF(AY49,"&gt;0")&gt;0,D49="m",J49="U14"),
     IF(AY49&gt;Normwerte!$E$12,1,0),
IF(AND(COUNTIF(AY49,"&gt;0")&gt;0,D49="m",J49="U15"),
     IF(AY49&gt;Normwerte!$E$11,1,0),
IF(AND(COUNTIF(AY49,"&gt;0")&gt;0,D49="m",J49="U16"),
     IF(AY49&gt;Normwerte!$E$10,1,0),
IF(AND(COUNTIF(AY49,"&gt;0")&gt;0,D49="m",J49="U17"),
     IF(AY49&gt;Normwerte!$E$9,1,0),
IF(AND(COUNTIF(AY49,"&gt;0")&gt;0,D49="m",J49="U18"),
     IF(AY49&gt;Normwerte!$E$8,1,0),
IF(AND(COUNTIF(AY49,"&gt;0")&gt;0,D49="w",J49="U13"),
     IF(AY49&gt;Normwerte!$E$7,1,0),
IF(AND(COUNTIF(AY49,"&gt;0")&gt;0,D49="w",J49="U14"),
     IF(AY49&gt;Normwerte!$E$6,1,0),
IF(AND(COUNTIF(AY49,"&gt;0")&gt;0,D49="w",J49="U15"),
     IF(AY49&gt;Normwerte!$E$5,1,0),
IF(AND(COUNTIF(AY49,"&gt;0")&gt;0,D49="w",J49="U16"),
     IF(AY49&gt;Normwerte!$E$4,1,0),
IF(AND(COUNTIF(AY49,"&gt;0")&gt;0,D49="w",J49="U17"),
     IF(AY49&gt;Normwerte!$E$3,1,0),
IF(AND(COUNTIF(AY49,"&gt;0")&gt;0,D49="w",J49="U18"),
     IF(AY49&gt;Normwerte!$E$2,1,0),"")
)))))))))))</f>
        <v/>
      </c>
      <c r="BA49" s="6"/>
      <c r="BB49" s="6"/>
      <c r="BC49" s="6"/>
      <c r="BD4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49" s="56" t="str">
        <f t="shared" si="8"/>
        <v/>
      </c>
      <c r="BF49" s="38" t="str">
        <f>IF(AND(COUNTIF(BE49,"&gt;0")&gt;0,D49="m",J49="U13"),
    IF(BE49&gt;Normwerte!$F$13,1,0),
IF(AND(COUNTIF(BE49,"&gt;0")&gt;0,D49="m",J49="U14"),
     IF(BE49&gt;Normwerte!$F$12,1,0),
IF(AND(COUNTIF(BE49,"&gt;0")&gt;0,D49="m",J49="U15"),
     IF(BE49&gt;Normwerte!$F$11,1,0),
IF(AND(COUNTIF(BE49,"&gt;0")&gt;0,D49="m",J49="U16"),
     IF(BE49&gt;Normwerte!$F$10,1,0),
IF(AND(COUNTIF(BE49,"&gt;0")&gt;0,D49="m",J49="U17"),
     IF(BE49&gt;Normwerte!$F$9,1,0),
IF(AND(COUNTIF(BE49,"&gt;0")&gt;0,D49="m",J49="U18"),
     IF(BE49&gt;Normwerte!$F$8,1,0),
IF(AND(COUNTIF(BE49,"&gt;0")&gt;0,D49="w",J49="U13"),
     IF(BE49&gt;Normwerte!$F$7,1,0),
IF(AND(COUNTIF(BE49,"&gt;0")&gt;0,D49="w",J49="U14"),
     IF(BE49&gt;Normwerte!$F$6,1,0),
IF(AND(COUNTIF(BE49,"&gt;0")&gt;0,D49="w",J49="U15"),
     IF(BE49&gt;Normwerte!$F$5,1,0),
IF(AND(COUNTIF(BE49,"&gt;0")&gt;0,D49="w",J49="U16"),
     IF(BE49&gt;Normwerte!$F$4,1,0),
IF(AND(COUNTIF(BE49,"&gt;0")&gt;0,D49="w",J49="U17"),
     IF(BE49&gt;Normwerte!$F$3,1,0),
IF(AND(COUNTIF(BE49,"&gt;0")&gt;0,D49="w",J49="U18"),
     IF(BE49&gt;Normwerte!$F$2,1,0),"")
)))))))))))</f>
        <v/>
      </c>
      <c r="BG49" s="6"/>
      <c r="BH49" s="6"/>
      <c r="BI49" s="6"/>
      <c r="BJ49" s="40" t="str">
        <f>IF(COUNTIF(Table25[[#This Row],[Schlagballwurf V1
'[km/h']]:[Schlagballwurf V3
'[km/h']]],"&gt;0")&gt;0,
     MAX(Table25[[#This Row],[Schlagballwurf V1
'[km/h']]:[Schlagballwurf V3
'[km/h']]]),
     "")</f>
        <v/>
      </c>
      <c r="BK49" s="57" t="str">
        <f t="shared" si="14"/>
        <v/>
      </c>
      <c r="BL49" s="38" t="str">
        <f>IF(AND(COUNTIF(BK49,"&gt;0")&gt;0,D49="m",J49="U13"),
     IF(BK49&gt;Normwerte!$G$13,1,0),
IF(AND(COUNTIF(BK49,"&gt;0")&gt;0,D49="m",J49="U14"),
     IF(BK49&gt;Normwerte!$G$12,1,0),
IF(AND(COUNTIF(BK49,"&gt;0")&gt;0,D49="m",J49="U15"),
     IF(BK49&gt;Normwerte!$G$11,1,0),
IF(AND(COUNTIF(BK49,"&gt;0")&gt;0,D49="m",J49="U16"),
     IF(BK49&gt;Normwerte!$G$10,1,0),
IF(AND(COUNTIF(BK49,"&gt;0")&gt;0,D49="m",J49="U17"),
     IF(BK49&gt;Normwerte!$G$9,1,0),
IF(AND(COUNTIF(BK49,"&gt;0")&gt;0,D49="m",J49="U18"),
     IF(BK49&gt;Normwerte!$G$8,1,0),
IF(AND(COUNTIF(BK49,"&gt;0")&gt;0,D49="w",J49="U13"),
     IF(BK49&gt;Normwerte!$G$7,1,0),
IF(AND(COUNTIF(BK49,"&gt;0")&gt;0,D49="w",J49="U14"),
     IF(BK49&gt;Normwerte!$G$6,1,0),
IF(AND(COUNTIF(BK49,"&gt;0")&gt;0,D49="w",J49="U15"),
     IF(BK49&gt;Normwerte!$G$5,1,0),
IF(AND(COUNTIF(BK49,"&gt;0")&gt;0,D49="w",J49="U16"),
     IF(BK49&gt;Normwerte!$G$4,1,0),
IF(AND(COUNTIF(BK49,"&gt;0")&gt;0,D49="w",J49="U17"),
     IF(BK49&gt;Normwerte!$G$3,1,0),
IF(AND(COUNTIF(BK49,"&gt;0")&gt;0,D49="w",J49="U18"),
     IF(BK49&gt;Normwerte!$G$2,1,0),"")
)))))))))))</f>
        <v/>
      </c>
      <c r="BM49" s="6"/>
      <c r="BN49" s="6"/>
      <c r="BO49" s="6"/>
      <c r="BP49" s="6"/>
      <c r="BQ49" s="40" t="str">
        <f>IF(COUNTIF(Table25[[#This Row],[T-Test links
V1
'[s']]:[T-Test links
V2
'[s']]],"&gt;0")&gt;0,
     MIN(Table25[[#This Row],[T-Test links
V1
'[s']]:[T-Test links
V2
'[s']]]),
     "")</f>
        <v/>
      </c>
      <c r="BR49" s="40" t="str">
        <f>IF(COUNTIF(Table25[[#This Row],[T-Test rechts 
V1
'[s']]:[T-Test rechts
V2
'[s']]],"&gt;0")&gt;0,
     MIN(Table25[[#This Row],[T-Test rechts 
V1
'[s']]:[T-Test rechts
V2
'[s']]]),
     "")</f>
        <v/>
      </c>
      <c r="BS4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49" s="57" t="str">
        <f t="shared" si="15"/>
        <v/>
      </c>
      <c r="BU49" s="38" t="str">
        <f>IF(AND(COUNTIF(BT49,"&gt;0")&gt;0,D49="m",J49="U13"),
     IF(BT49&gt;Normwerte!$H$13,1,0),
IF(AND(COUNTIF(BT49,"&gt;0")&gt;0,D49="m",J49="U14"),
     IF(BT49&gt;Normwerte!$H$12,1,0),
IF(AND(COUNTIF(BT49,"&gt;0")&gt;0,D49="m",J49="U15"),
     IF(BT49&gt;Normwerte!$H$11,1,0),
IF(AND(COUNTIF(BT49,"&gt;0")&gt;0,D49="m",J49="U16"),
     IF(BT49&gt;Normwerte!$H$10,1,0),
IF(AND(COUNTIF(BT49,"&gt;0")&gt;0,D49="m",J49="U17"),
     IF(BT49&gt;Normwerte!$H$9,1,0),
IF(AND(COUNTIF(BT49,"&gt;0")&gt;0,D49="m",J49="U18"),
     IF(BT49&gt;Normwerte!$H$8,1,0),
IF(AND(COUNTIF(BT49,"&gt;0")&gt;0,D49="w",J49="U13"),
     IF(BT49&gt;Normwerte!$H$7,1,0),
IF(AND(COUNTIF(BT49,"&gt;0")&gt;0,D49="w",J49="U14"),
     IF(BT49&gt;Normwerte!$H$6,1,0),
IF(AND(COUNTIF(BT49,"&gt;0")&gt;0,D49="w",J49="U15"),
     IF(BT49&gt;Normwerte!$H$5,1,0),
IF(AND(COUNTIF(BT49,"&gt;0")&gt;0,D49="w",J49="U16"),
     IF(BT49&gt;Normwerte!$H$4,1,0),
IF(AND(COUNTIF(BT49,"&gt;0")&gt;0,D49="w",J49="U17"),
     IF(BT49&gt;Normwerte!$H$3,1,0),
IF(AND(COUNTIF(BT49,"&gt;0")&gt;0,D49="w",J49="U18"),
     IF(BT49&gt;Normwerte!$H$2,1,0),"")
)))))))))))</f>
        <v/>
      </c>
    </row>
    <row r="50" spans="2:73" x14ac:dyDescent="0.45">
      <c r="B50" s="103"/>
      <c r="C50" s="103"/>
      <c r="D50" s="43"/>
      <c r="E50" s="93"/>
      <c r="F50" s="53"/>
      <c r="G50" s="5"/>
      <c r="H50" s="95"/>
      <c r="I50" s="12" t="str">
        <f>IF(ISBLANK(Table25[[#This Row],[Geb.Datum
'[TT.MM.JJJJ']]]),"",
     YEAR(Table25[[#This Row],[Geb.Datum
'[TT.MM.JJJJ']]]))</f>
        <v/>
      </c>
      <c r="J50" s="30" t="str">
        <f>_xlfn.XLOOKUP(Table25[[#This Row],[Geburtsjahr]],Altersklasse!$B$2:$B$7,Altersklasse!$A$2:$A$7,"",0)</f>
        <v/>
      </c>
      <c r="K50" s="42" t="str">
        <f t="shared" si="16"/>
        <v/>
      </c>
      <c r="L50" s="50" t="str">
        <f>IF(OR(ISBLANK(AF50),NOT(ISNUMBER(AF50))),"",IF(AND(AF50&gt;0,D50="m",J50="U13"),
    IF(AF50&gt;Normwerte!$J$13,2,IF(AF50&gt;Normwerte!$I$13,1,0)),
IF(AND(AF50&gt;0,D50="m",J50="U14"),
     IF(AF50&gt;Normwerte!$J$12,2,IF(AF50&gt;Normwerte!$I$12,1,0)),
IF(AND(AF50&gt;0,D50="m",J50="U15"),
     IF(AF50&gt;Normwerte!$J$11,2,IF(AF50&gt;Normwerte!$I$11,1,0)),
IF(AND(AF50&gt;0,D50="m",J50="U16"),
     IF(AF50&gt;Normwerte!$J$10,2,IF(AF50&gt;Normwerte!$I$10,1,0)),
IF(AND(AF50&gt;0,D50="m",J50="U17"),
     IF(AF50&gt;Normwerte!$J$9,2,IF(AF50&gt;Normwerte!$I$9,1,0)),
IF(AND(AF50&gt;0,D50="m",J50="U18"),
     IF(AF50&gt;Normwerte!$J$8,2,IF(AF50&gt;Normwerte!$I$8,1,0)),
IF(AND(AF50&gt;0,D50="w",J50="U13"),
     IF(AF50&gt;Normwerte!$J$7,2,IF(AF50&gt;Normwerte!$I$7,1,0)),
IF(AND(AF50&gt;0,D50="w",J50="U14"),
     IF(AF50&gt;Normwerte!$J$6,2,IF(AF50&gt;Normwerte!$I$6,1,0)),
IF(AND(AF50&gt;0,D50="w",J50="U15"),
     IF(AF50&gt;Normwerte!$J$5,2,IF(AF50&gt;Normwerte!$I$5,1,0)),
IF(AND(AF50&gt;0,D50="w",J50="U16"),
     IF(AF50&gt;Normwerte!$J$4,2,IF(AF50&gt;Normwerte!$I$4,1,0)),
IF(AND(AF50&gt;0,D50="w",J50="U17"),
     IF(AF50&gt;Normwerte!$J$3,2,IF(AF50&gt;Normwerte!$I$3,1,0)),
IF(AND(AF50&gt;0,D50="w",J50="U18"),
     IF(AF50&gt;Normwerte!$J$2,2,IF(AF50&gt;Normwerte!$I$2,1,0)),"")
))))))))))))</f>
        <v/>
      </c>
      <c r="M50" s="64" t="str">
        <f>IF(AND(Table25[[#This Row],[Position '[L/AA/MB/S/D']]]="L",L50&lt;2),1,Table25[[#This Row],[Landeskader
Punkte
Anthro Berechnung]])</f>
        <v/>
      </c>
      <c r="N50" s="65" t="str">
        <f>IFERROR(IF((Table25[[#This Row],[Z-Score CMJ]]+Table25[[#This Row],[Z Score Spike]])&gt;0, (Table25[[#This Row],[Z-Score CMJ]]+Table25[[#This Row],[Z Score Spike]])/2, ""), "")</f>
        <v/>
      </c>
      <c r="O50" s="63" t="str">
        <f>IF(AND(COUNTIF(N50,"&gt;0")&gt;0,D50="m",J50="U13"),
    IF(N50&gt;Normwerte!$C$13,1,0),
IF(AND(COUNTIF(N50,"&gt;0")&gt;0,D50="m",J50="U14"),
     IF(N50&gt;Normwerte!$C$12,1,0),
IF(AND(COUNTIF(N50,"&gt;0")&gt;0,D50="m",J50="U15"),
     IF(N50&gt;Normwerte!$C$11,1,0),
IF(AND(COUNTIF(N50,"&gt;0")&gt;0,D50="m",J50="U16"),
     IF(N50&gt;Normwerte!$C$10,1,0),
IF(AND(COUNTIF(N50,"&gt;0")&gt;0,D50="m",J50="U17"),
     IF(N50&gt;Normwerte!$C$9,1,0),
IF(AND(COUNTIF(N50,"&gt;0")&gt;0,D50="m",J50="U18"),
     IF(N50&gt;Normwerte!$C$8,1,0),
IF(AND(COUNTIF(N50,"&gt;0")&gt;0,D50="w",J50="U13"),
     IF(N50&gt;Normwerte!$C$7,1,0),
IF(AND(COUNTIF(N50,"&gt;0")&gt;0,D50="w",J50="U14"),
     IF(N50&gt;Normwerte!$C$6,1,0),
IF(AND(COUNTIF(N50,"&gt;0")&gt;0,D50="w",J50="U15"),
     IF(N50&gt;Normwerte!$C$5,1,0),
IF(AND(COUNTIF(N50,"&gt;0")&gt;0,D50="w",J50="U16"),
     IF(N50&gt;Normwerte!$C$4,1,0),
IF(AND(COUNTIF(N50,"&gt;0")&gt;0,D50="w",J50="U17"),
     IF(N50&gt;Normwerte!$C$3,1,0),
IF(AND(COUNTIF(N50,"&gt;0")&gt;0,D50="w",J50="U18"),
     IF(N50&gt;Normwerte!$C$2,1,0),"")
)))))))))))</f>
        <v/>
      </c>
      <c r="P5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0" s="63" t="str">
        <f>IF(AND(COUNTIF(P50,"&gt;0")&gt;0,D50="m",J50="U13"),
    IF(P50&gt;Normwerte!$F$13,1,0),
IF(AND(COUNTIF(P50,"&gt;0")&gt;0,D50="m",J50="U14"),
     IF(P50&gt;Normwerte!$F$12,1,0),
IF(AND(COUNTIF(P50,"&gt;0")&gt;0,D50="m",J50="U15"),
     IF(P50&gt;Normwerte!$F$11,1,0),
IF(AND(COUNTIF(P50,"&gt;0")&gt;0,D50="m",J50="U16"),
     IF(P50&gt;Normwerte!$F$10,1,0),
IF(AND(COUNTIF(P50,"&gt;0")&gt;0,D50="m",J50="U17"),
     IF(P50&gt;Normwerte!$F$9,1,0),
IF(AND(COUNTIF(P50,"&gt;0")&gt;0,D50="m",J50="U18"),
     IF(P50&gt;Normwerte!$F$8,1,0),
IF(AND(COUNTIF(P50,"&gt;0")&gt;0,D50="w",J50="U13"),
     IF(P50&gt;Normwerte!$F$7,1,0),
IF(AND(COUNTIF(P50,"&gt;0")&gt;0,D50="w",J50="U14"),
     IF(P50&gt;Normwerte!$F$6,1,0),
IF(AND(COUNTIF(P50,"&gt;0")&gt;0,D50="w",J50="U15"),
     IF(P50&gt;Normwerte!$F$5,1,0),
IF(AND(COUNTIF(P50,"&gt;0")&gt;0,D50="w",J50="U16"),
     IF(P50&gt;Normwerte!$F$4,1,0),
IF(AND(COUNTIF(P50,"&gt;0")&gt;0,D50="w",J50="U17"),
     IF(P50&gt;Normwerte!$F$3,1,0),
IF(AND(COUNTIF(P50,"&gt;0")&gt;0,D50="w",J50="U18"),
     IF(P50&gt;Normwerte!$F$2,1,0),"")
)))))))))))</f>
        <v/>
      </c>
      <c r="R50" s="66" t="str">
        <f>Table25[[#This Row],[Punkte
T-Test]]</f>
        <v/>
      </c>
      <c r="S50" s="73" t="str">
        <f>IF(SUMIF(Table25[[#This Row],[Landeskader
Punkte
Anthro]:[Landeskader
Punkte
T-Test]],"&gt;0")=0,
    "",
    SUM(M50,O50,Q50,R50))</f>
        <v/>
      </c>
      <c r="T50" s="101"/>
      <c r="U50" s="101"/>
      <c r="V50" s="26"/>
      <c r="W50" s="26"/>
      <c r="X50" s="26"/>
      <c r="Y50" s="24"/>
      <c r="Z50" s="24"/>
      <c r="AA50" s="24"/>
      <c r="AB50" s="26"/>
      <c r="AC50" s="26"/>
      <c r="AD5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0" s="55" t="str">
        <f t="shared" si="7"/>
        <v/>
      </c>
      <c r="AF50" s="75" t="str">
        <f t="shared" si="10"/>
        <v/>
      </c>
      <c r="AG50" s="74"/>
      <c r="AH50" s="52"/>
      <c r="AI50" s="24"/>
      <c r="AJ50" s="36" t="str">
        <f>IF(COUNTIF(Table25[[#This Row],[Jump &amp; Reach 
(CMJ) V1]:[Jump &amp; Reach 
(CMJ) V3]],"&gt;0")&gt;0,
     MAX(Table25[[#This Row],[Jump &amp; Reach 
(CMJ) V1]:[Jump &amp; Reach 
(CMJ) V3]]),
     "")</f>
        <v/>
      </c>
      <c r="AK50" s="37" t="str">
        <f>IF(COUNTIF(Table25[[#This Row],[Jump &amp; Reach 
(CMJ) max.]],"&gt;0")&gt;0,
     Table25[[#This Row],[Jump &amp; Reach 
(CMJ) max.]]-Table25[[#This Row],[Reichhöhe
einarmig '[cm']]],
     "")</f>
        <v/>
      </c>
      <c r="AL50" s="57" t="str">
        <f t="shared" si="11"/>
        <v/>
      </c>
      <c r="AM50" s="38" t="str">
        <f>IF(AND(COUNTIF(AL50,"&gt;0")&gt;0,D50="m",J50="U13"),
    IF(AL50&gt;Normwerte!$C$13,1,0),
IF(AND(COUNTIF(AL50,"&gt;0")&gt;0,D50="m",J50="U14"),
     IF(AL50&gt;Normwerte!$C$12,1,0),
IF(AND(COUNTIF(AL50,"&gt;0")&gt;0,D50="m",J50="U15"),
     IF(AL50&gt;Normwerte!$C$11,1,0),
IF(AND(COUNTIF(AL50,"&gt;0")&gt;0,D50="m",J50="U16"),
     IF(AL50&gt;Normwerte!$C$10,1,0),
IF(AND(COUNTIF(AL50,"&gt;0")&gt;0,D50="m",J50="U17"),
     IF(AL50&gt;Normwerte!$C$9,1,0),
IF(AND(COUNTIF(AL50,"&gt;0")&gt;0,D50="m",J50="U18"),
     IF(AL50&gt;Normwerte!$C$8,1,0),
IF(AND(COUNTIF(AL50,"&gt;0")&gt;0,D50="w",J50="U13"),
     IF(AL50&gt;Normwerte!$C$7,1,0),
IF(AND(COUNTIF(AL50,"&gt;0")&gt;0,D50="w",J50="U14"),
     IF(AL50&gt;Normwerte!$C$6,1,0),
IF(AND(COUNTIF(AL50,"&gt;0")&gt;0,D50="w",J50="U15"),
     IF(AL50&gt;Normwerte!$C$5,1,0),
IF(AND(COUNTIF(AL50,"&gt;0")&gt;0,D50="w",J50="U16"),
     IF(AL50&gt;Normwerte!$C$4,1,0),
IF(AND(COUNTIF(AL50,"&gt;0")&gt;0,D50="w",J50="U17"),
     IF(AL50&gt;Normwerte!$C$3,1,0),
IF(AND(COUNTIF(AL50,"&gt;0")&gt;0,D50="w",J50="U18"),
     IF(AL50&gt;Normwerte!$C$2,1,0),"")
)))))))))))</f>
        <v/>
      </c>
      <c r="AN50" s="6"/>
      <c r="AO50" s="6"/>
      <c r="AP50" s="6"/>
      <c r="AQ5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0" s="38" t="str">
        <f>IF(COUNTIF(Table25[[#This Row],[Jump &amp; Reach 
(Spike) max.]],"&gt;0")&gt;0,
     Table25[[#This Row],[Jump &amp; Reach 
(Spike) max.]]-Table25[[#This Row],[Reichhöhe
einarmig '[cm']]],
     "")</f>
        <v/>
      </c>
      <c r="AS50" s="57" t="str">
        <f t="shared" si="12"/>
        <v/>
      </c>
      <c r="AT50" s="38" t="str">
        <f>IF(AND(COUNTIF(AS50,"&gt;0")&gt;0,D50="m",J50="U13"),
    IF(AS50&gt;Normwerte!$D$13,1,0),
IF(AND(COUNTIF(AS50,"&gt;0")&gt;0,D50="m",J50="U14"),
     IF(AS50&gt;Normwerte!$D$12,1,0),
IF(AND(COUNTIF(AS50,"&gt;0")&gt;0,D50="m",J50="U15"),
     IF(AS50&gt;Normwerte!$D$11,1,0),
IF(AND(COUNTIF(AS50,"&gt;0")&gt;0,D50="m",J50="U16"),
     IF(AS50&gt;Normwerte!$D$10,1,0),
IF(AND(COUNTIF(AS50,"&gt;0")&gt;0,D50="m",J50="U17"),
     IF(AS50&gt;Normwerte!$D$9,1,0),
IF(AND(COUNTIF(AS50,"&gt;0")&gt;0,D50="m",J50="U18"),
     IF(AS50&gt;Normwerte!$D$8,1,0),
IF(AND(COUNTIF(AS50,"&gt;0")&gt;0,D50="w",J50="U13"),
     IF(AS50&gt;Normwerte!$D$7,1,0),
IF(AND(COUNTIF(AS50,"&gt;0")&gt;0,D50="w",J50="U14"),
     IF(AS50&gt;Normwerte!$D$6,1,0),
IF(AND(COUNTIF(AS50,"&gt;0")&gt;0,D50="w",J50="U15"),
     IF(AS50&gt;Normwerte!$D$5,1,0),
IF(AND(COUNTIF(AS50,"&gt;0")&gt;0,D50="w",J50="U16"),
     IF(AS50&gt;Normwerte!$D$4,1,0),
IF(AND(COUNTIF(AS50,"&gt;0")&gt;0,D50="w",J50="U17"),
     IF(AS50&gt;Normwerte!$D$3,1,0),
IF(AND(COUNTIF(AS50,"&gt;0")&gt;0,D50="w",J50="U18"),
     IF(AS50&gt;Normwerte!$D$2,1,0),"")
)))))))))))</f>
        <v/>
      </c>
      <c r="AU50" s="6"/>
      <c r="AV50" s="6"/>
      <c r="AW50" s="6"/>
      <c r="AX5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0" s="57" t="str">
        <f t="shared" si="13"/>
        <v/>
      </c>
      <c r="AZ50" s="38" t="str">
        <f>IF(AND(COUNTIF(AY50,"&gt;0")&gt;0,D50="m",J50="U13"),
    IF(AY50&gt;Normwerte!$E$13,1,0),
IF(AND(COUNTIF(AY50,"&gt;0")&gt;0,D50="m",J50="U14"),
     IF(AY50&gt;Normwerte!$E$12,1,0),
IF(AND(COUNTIF(AY50,"&gt;0")&gt;0,D50="m",J50="U15"),
     IF(AY50&gt;Normwerte!$E$11,1,0),
IF(AND(COUNTIF(AY50,"&gt;0")&gt;0,D50="m",J50="U16"),
     IF(AY50&gt;Normwerte!$E$10,1,0),
IF(AND(COUNTIF(AY50,"&gt;0")&gt;0,D50="m",J50="U17"),
     IF(AY50&gt;Normwerte!$E$9,1,0),
IF(AND(COUNTIF(AY50,"&gt;0")&gt;0,D50="m",J50="U18"),
     IF(AY50&gt;Normwerte!$E$8,1,0),
IF(AND(COUNTIF(AY50,"&gt;0")&gt;0,D50="w",J50="U13"),
     IF(AY50&gt;Normwerte!$E$7,1,0),
IF(AND(COUNTIF(AY50,"&gt;0")&gt;0,D50="w",J50="U14"),
     IF(AY50&gt;Normwerte!$E$6,1,0),
IF(AND(COUNTIF(AY50,"&gt;0")&gt;0,D50="w",J50="U15"),
     IF(AY50&gt;Normwerte!$E$5,1,0),
IF(AND(COUNTIF(AY50,"&gt;0")&gt;0,D50="w",J50="U16"),
     IF(AY50&gt;Normwerte!$E$4,1,0),
IF(AND(COUNTIF(AY50,"&gt;0")&gt;0,D50="w",J50="U17"),
     IF(AY50&gt;Normwerte!$E$3,1,0),
IF(AND(COUNTIF(AY50,"&gt;0")&gt;0,D50="w",J50="U18"),
     IF(AY50&gt;Normwerte!$E$2,1,0),"")
)))))))))))</f>
        <v/>
      </c>
      <c r="BA50" s="6"/>
      <c r="BB50" s="6"/>
      <c r="BC50" s="6"/>
      <c r="BD5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0" s="56" t="str">
        <f t="shared" si="8"/>
        <v/>
      </c>
      <c r="BF50" s="38" t="str">
        <f>IF(AND(COUNTIF(BE50,"&gt;0")&gt;0,D50="m",J50="U13"),
    IF(BE50&gt;Normwerte!$F$13,1,0),
IF(AND(COUNTIF(BE50,"&gt;0")&gt;0,D50="m",J50="U14"),
     IF(BE50&gt;Normwerte!$F$12,1,0),
IF(AND(COUNTIF(BE50,"&gt;0")&gt;0,D50="m",J50="U15"),
     IF(BE50&gt;Normwerte!$F$11,1,0),
IF(AND(COUNTIF(BE50,"&gt;0")&gt;0,D50="m",J50="U16"),
     IF(BE50&gt;Normwerte!$F$10,1,0),
IF(AND(COUNTIF(BE50,"&gt;0")&gt;0,D50="m",J50="U17"),
     IF(BE50&gt;Normwerte!$F$9,1,0),
IF(AND(COUNTIF(BE50,"&gt;0")&gt;0,D50="m",J50="U18"),
     IF(BE50&gt;Normwerte!$F$8,1,0),
IF(AND(COUNTIF(BE50,"&gt;0")&gt;0,D50="w",J50="U13"),
     IF(BE50&gt;Normwerte!$F$7,1,0),
IF(AND(COUNTIF(BE50,"&gt;0")&gt;0,D50="w",J50="U14"),
     IF(BE50&gt;Normwerte!$F$6,1,0),
IF(AND(COUNTIF(BE50,"&gt;0")&gt;0,D50="w",J50="U15"),
     IF(BE50&gt;Normwerte!$F$5,1,0),
IF(AND(COUNTIF(BE50,"&gt;0")&gt;0,D50="w",J50="U16"),
     IF(BE50&gt;Normwerte!$F$4,1,0),
IF(AND(COUNTIF(BE50,"&gt;0")&gt;0,D50="w",J50="U17"),
     IF(BE50&gt;Normwerte!$F$3,1,0),
IF(AND(COUNTIF(BE50,"&gt;0")&gt;0,D50="w",J50="U18"),
     IF(BE50&gt;Normwerte!$F$2,1,0),"")
)))))))))))</f>
        <v/>
      </c>
      <c r="BG50" s="6"/>
      <c r="BH50" s="6"/>
      <c r="BI50" s="6"/>
      <c r="BJ50" s="40" t="str">
        <f>IF(COUNTIF(Table25[[#This Row],[Schlagballwurf V1
'[km/h']]:[Schlagballwurf V3
'[km/h']]],"&gt;0")&gt;0,
     MAX(Table25[[#This Row],[Schlagballwurf V1
'[km/h']]:[Schlagballwurf V3
'[km/h']]]),
     "")</f>
        <v/>
      </c>
      <c r="BK50" s="57" t="str">
        <f t="shared" si="14"/>
        <v/>
      </c>
      <c r="BL50" s="38" t="str">
        <f>IF(AND(COUNTIF(BK50,"&gt;0")&gt;0,D50="m",J50="U13"),
     IF(BK50&gt;Normwerte!$G$13,1,0),
IF(AND(COUNTIF(BK50,"&gt;0")&gt;0,D50="m",J50="U14"),
     IF(BK50&gt;Normwerte!$G$12,1,0),
IF(AND(COUNTIF(BK50,"&gt;0")&gt;0,D50="m",J50="U15"),
     IF(BK50&gt;Normwerte!$G$11,1,0),
IF(AND(COUNTIF(BK50,"&gt;0")&gt;0,D50="m",J50="U16"),
     IF(BK50&gt;Normwerte!$G$10,1,0),
IF(AND(COUNTIF(BK50,"&gt;0")&gt;0,D50="m",J50="U17"),
     IF(BK50&gt;Normwerte!$G$9,1,0),
IF(AND(COUNTIF(BK50,"&gt;0")&gt;0,D50="m",J50="U18"),
     IF(BK50&gt;Normwerte!$G$8,1,0),
IF(AND(COUNTIF(BK50,"&gt;0")&gt;0,D50="w",J50="U13"),
     IF(BK50&gt;Normwerte!$G$7,1,0),
IF(AND(COUNTIF(BK50,"&gt;0")&gt;0,D50="w",J50="U14"),
     IF(BK50&gt;Normwerte!$G$6,1,0),
IF(AND(COUNTIF(BK50,"&gt;0")&gt;0,D50="w",J50="U15"),
     IF(BK50&gt;Normwerte!$G$5,1,0),
IF(AND(COUNTIF(BK50,"&gt;0")&gt;0,D50="w",J50="U16"),
     IF(BK50&gt;Normwerte!$G$4,1,0),
IF(AND(COUNTIF(BK50,"&gt;0")&gt;0,D50="w",J50="U17"),
     IF(BK50&gt;Normwerte!$G$3,1,0),
IF(AND(COUNTIF(BK50,"&gt;0")&gt;0,D50="w",J50="U18"),
     IF(BK50&gt;Normwerte!$G$2,1,0),"")
)))))))))))</f>
        <v/>
      </c>
      <c r="BM50" s="6"/>
      <c r="BN50" s="6"/>
      <c r="BO50" s="6"/>
      <c r="BP50" s="6"/>
      <c r="BQ50" s="40" t="str">
        <f>IF(COUNTIF(Table25[[#This Row],[T-Test links
V1
'[s']]:[T-Test links
V2
'[s']]],"&gt;0")&gt;0,
     MIN(Table25[[#This Row],[T-Test links
V1
'[s']]:[T-Test links
V2
'[s']]]),
     "")</f>
        <v/>
      </c>
      <c r="BR50" s="40" t="str">
        <f>IF(COUNTIF(Table25[[#This Row],[T-Test rechts 
V1
'[s']]:[T-Test rechts
V2
'[s']]],"&gt;0")&gt;0,
     MIN(Table25[[#This Row],[T-Test rechts 
V1
'[s']]:[T-Test rechts
V2
'[s']]]),
     "")</f>
        <v/>
      </c>
      <c r="BS5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0" s="57" t="str">
        <f t="shared" si="15"/>
        <v/>
      </c>
      <c r="BU50" s="38" t="str">
        <f>IF(AND(COUNTIF(BT50,"&gt;0")&gt;0,D50="m",J50="U13"),
     IF(BT50&gt;Normwerte!$H$13,1,0),
IF(AND(COUNTIF(BT50,"&gt;0")&gt;0,D50="m",J50="U14"),
     IF(BT50&gt;Normwerte!$H$12,1,0),
IF(AND(COUNTIF(BT50,"&gt;0")&gt;0,D50="m",J50="U15"),
     IF(BT50&gt;Normwerte!$H$11,1,0),
IF(AND(COUNTIF(BT50,"&gt;0")&gt;0,D50="m",J50="U16"),
     IF(BT50&gt;Normwerte!$H$10,1,0),
IF(AND(COUNTIF(BT50,"&gt;0")&gt;0,D50="m",J50="U17"),
     IF(BT50&gt;Normwerte!$H$9,1,0),
IF(AND(COUNTIF(BT50,"&gt;0")&gt;0,D50="m",J50="U18"),
     IF(BT50&gt;Normwerte!$H$8,1,0),
IF(AND(COUNTIF(BT50,"&gt;0")&gt;0,D50="w",J50="U13"),
     IF(BT50&gt;Normwerte!$H$7,1,0),
IF(AND(COUNTIF(BT50,"&gt;0")&gt;0,D50="w",J50="U14"),
     IF(BT50&gt;Normwerte!$H$6,1,0),
IF(AND(COUNTIF(BT50,"&gt;0")&gt;0,D50="w",J50="U15"),
     IF(BT50&gt;Normwerte!$H$5,1,0),
IF(AND(COUNTIF(BT50,"&gt;0")&gt;0,D50="w",J50="U16"),
     IF(BT50&gt;Normwerte!$H$4,1,0),
IF(AND(COUNTIF(BT50,"&gt;0")&gt;0,D50="w",J50="U17"),
     IF(BT50&gt;Normwerte!$H$3,1,0),
IF(AND(COUNTIF(BT50,"&gt;0")&gt;0,D50="w",J50="U18"),
     IF(BT50&gt;Normwerte!$H$2,1,0),"")
)))))))))))</f>
        <v/>
      </c>
    </row>
    <row r="51" spans="2:73" x14ac:dyDescent="0.45">
      <c r="B51" s="103"/>
      <c r="C51" s="103"/>
      <c r="D51" s="43"/>
      <c r="E51" s="93"/>
      <c r="F51" s="53"/>
      <c r="G51" s="5"/>
      <c r="H51" s="95"/>
      <c r="I51" s="12" t="str">
        <f>IF(ISBLANK(Table25[[#This Row],[Geb.Datum
'[TT.MM.JJJJ']]]),"",
     YEAR(Table25[[#This Row],[Geb.Datum
'[TT.MM.JJJJ']]]))</f>
        <v/>
      </c>
      <c r="J51" s="30" t="str">
        <f>_xlfn.XLOOKUP(Table25[[#This Row],[Geburtsjahr]],Altersklasse!$B$2:$B$7,Altersklasse!$A$2:$A$7,"",0)</f>
        <v/>
      </c>
      <c r="K51" s="42" t="str">
        <f t="shared" si="16"/>
        <v/>
      </c>
      <c r="L51" s="50" t="str">
        <f>IF(OR(ISBLANK(AF51),NOT(ISNUMBER(AF51))),"",IF(AND(AF51&gt;0,D51="m",J51="U13"),
    IF(AF51&gt;Normwerte!$J$13,2,IF(AF51&gt;Normwerte!$I$13,1,0)),
IF(AND(AF51&gt;0,D51="m",J51="U14"),
     IF(AF51&gt;Normwerte!$J$12,2,IF(AF51&gt;Normwerte!$I$12,1,0)),
IF(AND(AF51&gt;0,D51="m",J51="U15"),
     IF(AF51&gt;Normwerte!$J$11,2,IF(AF51&gt;Normwerte!$I$11,1,0)),
IF(AND(AF51&gt;0,D51="m",J51="U16"),
     IF(AF51&gt;Normwerte!$J$10,2,IF(AF51&gt;Normwerte!$I$10,1,0)),
IF(AND(AF51&gt;0,D51="m",J51="U17"),
     IF(AF51&gt;Normwerte!$J$9,2,IF(AF51&gt;Normwerte!$I$9,1,0)),
IF(AND(AF51&gt;0,D51="m",J51="U18"),
     IF(AF51&gt;Normwerte!$J$8,2,IF(AF51&gt;Normwerte!$I$8,1,0)),
IF(AND(AF51&gt;0,D51="w",J51="U13"),
     IF(AF51&gt;Normwerte!$J$7,2,IF(AF51&gt;Normwerte!$I$7,1,0)),
IF(AND(AF51&gt;0,D51="w",J51="U14"),
     IF(AF51&gt;Normwerte!$J$6,2,IF(AF51&gt;Normwerte!$I$6,1,0)),
IF(AND(AF51&gt;0,D51="w",J51="U15"),
     IF(AF51&gt;Normwerte!$J$5,2,IF(AF51&gt;Normwerte!$I$5,1,0)),
IF(AND(AF51&gt;0,D51="w",J51="U16"),
     IF(AF51&gt;Normwerte!$J$4,2,IF(AF51&gt;Normwerte!$I$4,1,0)),
IF(AND(AF51&gt;0,D51="w",J51="U17"),
     IF(AF51&gt;Normwerte!$J$3,2,IF(AF51&gt;Normwerte!$I$3,1,0)),
IF(AND(AF51&gt;0,D51="w",J51="U18"),
     IF(AF51&gt;Normwerte!$J$2,2,IF(AF51&gt;Normwerte!$I$2,1,0)),"")
))))))))))))</f>
        <v/>
      </c>
      <c r="M51" s="64" t="str">
        <f>IF(AND(Table25[[#This Row],[Position '[L/AA/MB/S/D']]]="L",L51&lt;2),1,Table25[[#This Row],[Landeskader
Punkte
Anthro Berechnung]])</f>
        <v/>
      </c>
      <c r="N51" s="65" t="str">
        <f>IFERROR(IF((Table25[[#This Row],[Z-Score CMJ]]+Table25[[#This Row],[Z Score Spike]])&gt;0, (Table25[[#This Row],[Z-Score CMJ]]+Table25[[#This Row],[Z Score Spike]])/2, ""), "")</f>
        <v/>
      </c>
      <c r="O51" s="63" t="str">
        <f>IF(AND(COUNTIF(N51,"&gt;0")&gt;0,D51="m",J51="U13"),
    IF(N51&gt;Normwerte!$C$13,1,0),
IF(AND(COUNTIF(N51,"&gt;0")&gt;0,D51="m",J51="U14"),
     IF(N51&gt;Normwerte!$C$12,1,0),
IF(AND(COUNTIF(N51,"&gt;0")&gt;0,D51="m",J51="U15"),
     IF(N51&gt;Normwerte!$C$11,1,0),
IF(AND(COUNTIF(N51,"&gt;0")&gt;0,D51="m",J51="U16"),
     IF(N51&gt;Normwerte!$C$10,1,0),
IF(AND(COUNTIF(N51,"&gt;0")&gt;0,D51="m",J51="U17"),
     IF(N51&gt;Normwerte!$C$9,1,0),
IF(AND(COUNTIF(N51,"&gt;0")&gt;0,D51="m",J51="U18"),
     IF(N51&gt;Normwerte!$C$8,1,0),
IF(AND(COUNTIF(N51,"&gt;0")&gt;0,D51="w",J51="U13"),
     IF(N51&gt;Normwerte!$C$7,1,0),
IF(AND(COUNTIF(N51,"&gt;0")&gt;0,D51="w",J51="U14"),
     IF(N51&gt;Normwerte!$C$6,1,0),
IF(AND(COUNTIF(N51,"&gt;0")&gt;0,D51="w",J51="U15"),
     IF(N51&gt;Normwerte!$C$5,1,0),
IF(AND(COUNTIF(N51,"&gt;0")&gt;0,D51="w",J51="U16"),
     IF(N51&gt;Normwerte!$C$4,1,0),
IF(AND(COUNTIF(N51,"&gt;0")&gt;0,D51="w",J51="U17"),
     IF(N51&gt;Normwerte!$C$3,1,0),
IF(AND(COUNTIF(N51,"&gt;0")&gt;0,D51="w",J51="U18"),
     IF(N51&gt;Normwerte!$C$2,1,0),"")
)))))))))))</f>
        <v/>
      </c>
      <c r="P5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1" s="63" t="str">
        <f>IF(AND(COUNTIF(P51,"&gt;0")&gt;0,D51="m",J51="U13"),
    IF(P51&gt;Normwerte!$F$13,1,0),
IF(AND(COUNTIF(P51,"&gt;0")&gt;0,D51="m",J51="U14"),
     IF(P51&gt;Normwerte!$F$12,1,0),
IF(AND(COUNTIF(P51,"&gt;0")&gt;0,D51="m",J51="U15"),
     IF(P51&gt;Normwerte!$F$11,1,0),
IF(AND(COUNTIF(P51,"&gt;0")&gt;0,D51="m",J51="U16"),
     IF(P51&gt;Normwerte!$F$10,1,0),
IF(AND(COUNTIF(P51,"&gt;0")&gt;0,D51="m",J51="U17"),
     IF(P51&gt;Normwerte!$F$9,1,0),
IF(AND(COUNTIF(P51,"&gt;0")&gt;0,D51="m",J51="U18"),
     IF(P51&gt;Normwerte!$F$8,1,0),
IF(AND(COUNTIF(P51,"&gt;0")&gt;0,D51="w",J51="U13"),
     IF(P51&gt;Normwerte!$F$7,1,0),
IF(AND(COUNTIF(P51,"&gt;0")&gt;0,D51="w",J51="U14"),
     IF(P51&gt;Normwerte!$F$6,1,0),
IF(AND(COUNTIF(P51,"&gt;0")&gt;0,D51="w",J51="U15"),
     IF(P51&gt;Normwerte!$F$5,1,0),
IF(AND(COUNTIF(P51,"&gt;0")&gt;0,D51="w",J51="U16"),
     IF(P51&gt;Normwerte!$F$4,1,0),
IF(AND(COUNTIF(P51,"&gt;0")&gt;0,D51="w",J51="U17"),
     IF(P51&gt;Normwerte!$F$3,1,0),
IF(AND(COUNTIF(P51,"&gt;0")&gt;0,D51="w",J51="U18"),
     IF(P51&gt;Normwerte!$F$2,1,0),"")
)))))))))))</f>
        <v/>
      </c>
      <c r="R51" s="66" t="str">
        <f>Table25[[#This Row],[Punkte
T-Test]]</f>
        <v/>
      </c>
      <c r="S51" s="73" t="str">
        <f>IF(SUMIF(Table25[[#This Row],[Landeskader
Punkte
Anthro]:[Landeskader
Punkte
T-Test]],"&gt;0")=0,
    "",
    SUM(M51,O51,Q51,R51))</f>
        <v/>
      </c>
      <c r="T51" s="101"/>
      <c r="U51" s="101"/>
      <c r="V51" s="26"/>
      <c r="W51" s="26"/>
      <c r="X51" s="26"/>
      <c r="Y51" s="24"/>
      <c r="Z51" s="24"/>
      <c r="AA51" s="24"/>
      <c r="AB51" s="26"/>
      <c r="AC51" s="26"/>
      <c r="AD5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1" s="55" t="str">
        <f t="shared" si="7"/>
        <v/>
      </c>
      <c r="AF51" s="75" t="str">
        <f t="shared" si="10"/>
        <v/>
      </c>
      <c r="AG51" s="74"/>
      <c r="AH51" s="52"/>
      <c r="AI51" s="24"/>
      <c r="AJ51" s="36" t="str">
        <f>IF(COUNTIF(Table25[[#This Row],[Jump &amp; Reach 
(CMJ) V1]:[Jump &amp; Reach 
(CMJ) V3]],"&gt;0")&gt;0,
     MAX(Table25[[#This Row],[Jump &amp; Reach 
(CMJ) V1]:[Jump &amp; Reach 
(CMJ) V3]]),
     "")</f>
        <v/>
      </c>
      <c r="AK51" s="37" t="str">
        <f>IF(COUNTIF(Table25[[#This Row],[Jump &amp; Reach 
(CMJ) max.]],"&gt;0")&gt;0,
     Table25[[#This Row],[Jump &amp; Reach 
(CMJ) max.]]-Table25[[#This Row],[Reichhöhe
einarmig '[cm']]],
     "")</f>
        <v/>
      </c>
      <c r="AL51" s="57" t="str">
        <f t="shared" si="11"/>
        <v/>
      </c>
      <c r="AM51" s="38" t="str">
        <f>IF(AND(COUNTIF(AL51,"&gt;0")&gt;0,D51="m",J51="U13"),
    IF(AL51&gt;Normwerte!$C$13,1,0),
IF(AND(COUNTIF(AL51,"&gt;0")&gt;0,D51="m",J51="U14"),
     IF(AL51&gt;Normwerte!$C$12,1,0),
IF(AND(COUNTIF(AL51,"&gt;0")&gt;0,D51="m",J51="U15"),
     IF(AL51&gt;Normwerte!$C$11,1,0),
IF(AND(COUNTIF(AL51,"&gt;0")&gt;0,D51="m",J51="U16"),
     IF(AL51&gt;Normwerte!$C$10,1,0),
IF(AND(COUNTIF(AL51,"&gt;0")&gt;0,D51="m",J51="U17"),
     IF(AL51&gt;Normwerte!$C$9,1,0),
IF(AND(COUNTIF(AL51,"&gt;0")&gt;0,D51="m",J51="U18"),
     IF(AL51&gt;Normwerte!$C$8,1,0),
IF(AND(COUNTIF(AL51,"&gt;0")&gt;0,D51="w",J51="U13"),
     IF(AL51&gt;Normwerte!$C$7,1,0),
IF(AND(COUNTIF(AL51,"&gt;0")&gt;0,D51="w",J51="U14"),
     IF(AL51&gt;Normwerte!$C$6,1,0),
IF(AND(COUNTIF(AL51,"&gt;0")&gt;0,D51="w",J51="U15"),
     IF(AL51&gt;Normwerte!$C$5,1,0),
IF(AND(COUNTIF(AL51,"&gt;0")&gt;0,D51="w",J51="U16"),
     IF(AL51&gt;Normwerte!$C$4,1,0),
IF(AND(COUNTIF(AL51,"&gt;0")&gt;0,D51="w",J51="U17"),
     IF(AL51&gt;Normwerte!$C$3,1,0),
IF(AND(COUNTIF(AL51,"&gt;0")&gt;0,D51="w",J51="U18"),
     IF(AL51&gt;Normwerte!$C$2,1,0),"")
)))))))))))</f>
        <v/>
      </c>
      <c r="AN51" s="6"/>
      <c r="AO51" s="6"/>
      <c r="AP51" s="6"/>
      <c r="AQ5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1" s="38" t="str">
        <f>IF(COUNTIF(Table25[[#This Row],[Jump &amp; Reach 
(Spike) max.]],"&gt;0")&gt;0,
     Table25[[#This Row],[Jump &amp; Reach 
(Spike) max.]]-Table25[[#This Row],[Reichhöhe
einarmig '[cm']]],
     "")</f>
        <v/>
      </c>
      <c r="AS51" s="57" t="str">
        <f t="shared" si="12"/>
        <v/>
      </c>
      <c r="AT51" s="38" t="str">
        <f>IF(AND(COUNTIF(AS51,"&gt;0")&gt;0,D51="m",J51="U13"),
    IF(AS51&gt;Normwerte!$D$13,1,0),
IF(AND(COUNTIF(AS51,"&gt;0")&gt;0,D51="m",J51="U14"),
     IF(AS51&gt;Normwerte!$D$12,1,0),
IF(AND(COUNTIF(AS51,"&gt;0")&gt;0,D51="m",J51="U15"),
     IF(AS51&gt;Normwerte!$D$11,1,0),
IF(AND(COUNTIF(AS51,"&gt;0")&gt;0,D51="m",J51="U16"),
     IF(AS51&gt;Normwerte!$D$10,1,0),
IF(AND(COUNTIF(AS51,"&gt;0")&gt;0,D51="m",J51="U17"),
     IF(AS51&gt;Normwerte!$D$9,1,0),
IF(AND(COUNTIF(AS51,"&gt;0")&gt;0,D51="m",J51="U18"),
     IF(AS51&gt;Normwerte!$D$8,1,0),
IF(AND(COUNTIF(AS51,"&gt;0")&gt;0,D51="w",J51="U13"),
     IF(AS51&gt;Normwerte!$D$7,1,0),
IF(AND(COUNTIF(AS51,"&gt;0")&gt;0,D51="w",J51="U14"),
     IF(AS51&gt;Normwerte!$D$6,1,0),
IF(AND(COUNTIF(AS51,"&gt;0")&gt;0,D51="w",J51="U15"),
     IF(AS51&gt;Normwerte!$D$5,1,0),
IF(AND(COUNTIF(AS51,"&gt;0")&gt;0,D51="w",J51="U16"),
     IF(AS51&gt;Normwerte!$D$4,1,0),
IF(AND(COUNTIF(AS51,"&gt;0")&gt;0,D51="w",J51="U17"),
     IF(AS51&gt;Normwerte!$D$3,1,0),
IF(AND(COUNTIF(AS51,"&gt;0")&gt;0,D51="w",J51="U18"),
     IF(AS51&gt;Normwerte!$D$2,1,0),"")
)))))))))))</f>
        <v/>
      </c>
      <c r="AU51" s="6"/>
      <c r="AV51" s="6"/>
      <c r="AW51" s="6"/>
      <c r="AX5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1" s="57" t="str">
        <f t="shared" si="13"/>
        <v/>
      </c>
      <c r="AZ51" s="38" t="str">
        <f>IF(AND(COUNTIF(AY51,"&gt;0")&gt;0,D51="m",J51="U13"),
    IF(AY51&gt;Normwerte!$E$13,1,0),
IF(AND(COUNTIF(AY51,"&gt;0")&gt;0,D51="m",J51="U14"),
     IF(AY51&gt;Normwerte!$E$12,1,0),
IF(AND(COUNTIF(AY51,"&gt;0")&gt;0,D51="m",J51="U15"),
     IF(AY51&gt;Normwerte!$E$11,1,0),
IF(AND(COUNTIF(AY51,"&gt;0")&gt;0,D51="m",J51="U16"),
     IF(AY51&gt;Normwerte!$E$10,1,0),
IF(AND(COUNTIF(AY51,"&gt;0")&gt;0,D51="m",J51="U17"),
     IF(AY51&gt;Normwerte!$E$9,1,0),
IF(AND(COUNTIF(AY51,"&gt;0")&gt;0,D51="m",J51="U18"),
     IF(AY51&gt;Normwerte!$E$8,1,0),
IF(AND(COUNTIF(AY51,"&gt;0")&gt;0,D51="w",J51="U13"),
     IF(AY51&gt;Normwerte!$E$7,1,0),
IF(AND(COUNTIF(AY51,"&gt;0")&gt;0,D51="w",J51="U14"),
     IF(AY51&gt;Normwerte!$E$6,1,0),
IF(AND(COUNTIF(AY51,"&gt;0")&gt;0,D51="w",J51="U15"),
     IF(AY51&gt;Normwerte!$E$5,1,0),
IF(AND(COUNTIF(AY51,"&gt;0")&gt;0,D51="w",J51="U16"),
     IF(AY51&gt;Normwerte!$E$4,1,0),
IF(AND(COUNTIF(AY51,"&gt;0")&gt;0,D51="w",J51="U17"),
     IF(AY51&gt;Normwerte!$E$3,1,0),
IF(AND(COUNTIF(AY51,"&gt;0")&gt;0,D51="w",J51="U18"),
     IF(AY51&gt;Normwerte!$E$2,1,0),"")
)))))))))))</f>
        <v/>
      </c>
      <c r="BA51" s="6"/>
      <c r="BB51" s="6"/>
      <c r="BC51" s="6"/>
      <c r="BD5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1" s="56" t="str">
        <f t="shared" si="8"/>
        <v/>
      </c>
      <c r="BF51" s="38" t="str">
        <f>IF(AND(COUNTIF(BE51,"&gt;0")&gt;0,D51="m",J51="U13"),
    IF(BE51&gt;Normwerte!$F$13,1,0),
IF(AND(COUNTIF(BE51,"&gt;0")&gt;0,D51="m",J51="U14"),
     IF(BE51&gt;Normwerte!$F$12,1,0),
IF(AND(COUNTIF(BE51,"&gt;0")&gt;0,D51="m",J51="U15"),
     IF(BE51&gt;Normwerte!$F$11,1,0),
IF(AND(COUNTIF(BE51,"&gt;0")&gt;0,D51="m",J51="U16"),
     IF(BE51&gt;Normwerte!$F$10,1,0),
IF(AND(COUNTIF(BE51,"&gt;0")&gt;0,D51="m",J51="U17"),
     IF(BE51&gt;Normwerte!$F$9,1,0),
IF(AND(COUNTIF(BE51,"&gt;0")&gt;0,D51="m",J51="U18"),
     IF(BE51&gt;Normwerte!$F$8,1,0),
IF(AND(COUNTIF(BE51,"&gt;0")&gt;0,D51="w",J51="U13"),
     IF(BE51&gt;Normwerte!$F$7,1,0),
IF(AND(COUNTIF(BE51,"&gt;0")&gt;0,D51="w",J51="U14"),
     IF(BE51&gt;Normwerte!$F$6,1,0),
IF(AND(COUNTIF(BE51,"&gt;0")&gt;0,D51="w",J51="U15"),
     IF(BE51&gt;Normwerte!$F$5,1,0),
IF(AND(COUNTIF(BE51,"&gt;0")&gt;0,D51="w",J51="U16"),
     IF(BE51&gt;Normwerte!$F$4,1,0),
IF(AND(COUNTIF(BE51,"&gt;0")&gt;0,D51="w",J51="U17"),
     IF(BE51&gt;Normwerte!$F$3,1,0),
IF(AND(COUNTIF(BE51,"&gt;0")&gt;0,D51="w",J51="U18"),
     IF(BE51&gt;Normwerte!$F$2,1,0),"")
)))))))))))</f>
        <v/>
      </c>
      <c r="BG51" s="6"/>
      <c r="BH51" s="6"/>
      <c r="BI51" s="6"/>
      <c r="BJ51" s="40" t="str">
        <f>IF(COUNTIF(Table25[[#This Row],[Schlagballwurf V1
'[km/h']]:[Schlagballwurf V3
'[km/h']]],"&gt;0")&gt;0,
     MAX(Table25[[#This Row],[Schlagballwurf V1
'[km/h']]:[Schlagballwurf V3
'[km/h']]]),
     "")</f>
        <v/>
      </c>
      <c r="BK51" s="57" t="str">
        <f t="shared" si="14"/>
        <v/>
      </c>
      <c r="BL51" s="38" t="str">
        <f>IF(AND(COUNTIF(BK51,"&gt;0")&gt;0,D51="m",J51="U13"),
     IF(BK51&gt;Normwerte!$G$13,1,0),
IF(AND(COUNTIF(BK51,"&gt;0")&gt;0,D51="m",J51="U14"),
     IF(BK51&gt;Normwerte!$G$12,1,0),
IF(AND(COUNTIF(BK51,"&gt;0")&gt;0,D51="m",J51="U15"),
     IF(BK51&gt;Normwerte!$G$11,1,0),
IF(AND(COUNTIF(BK51,"&gt;0")&gt;0,D51="m",J51="U16"),
     IF(BK51&gt;Normwerte!$G$10,1,0),
IF(AND(COUNTIF(BK51,"&gt;0")&gt;0,D51="m",J51="U17"),
     IF(BK51&gt;Normwerte!$G$9,1,0),
IF(AND(COUNTIF(BK51,"&gt;0")&gt;0,D51="m",J51="U18"),
     IF(BK51&gt;Normwerte!$G$8,1,0),
IF(AND(COUNTIF(BK51,"&gt;0")&gt;0,D51="w",J51="U13"),
     IF(BK51&gt;Normwerte!$G$7,1,0),
IF(AND(COUNTIF(BK51,"&gt;0")&gt;0,D51="w",J51="U14"),
     IF(BK51&gt;Normwerte!$G$6,1,0),
IF(AND(COUNTIF(BK51,"&gt;0")&gt;0,D51="w",J51="U15"),
     IF(BK51&gt;Normwerte!$G$5,1,0),
IF(AND(COUNTIF(BK51,"&gt;0")&gt;0,D51="w",J51="U16"),
     IF(BK51&gt;Normwerte!$G$4,1,0),
IF(AND(COUNTIF(BK51,"&gt;0")&gt;0,D51="w",J51="U17"),
     IF(BK51&gt;Normwerte!$G$3,1,0),
IF(AND(COUNTIF(BK51,"&gt;0")&gt;0,D51="w",J51="U18"),
     IF(BK51&gt;Normwerte!$G$2,1,0),"")
)))))))))))</f>
        <v/>
      </c>
      <c r="BM51" s="6"/>
      <c r="BN51" s="6"/>
      <c r="BO51" s="6"/>
      <c r="BP51" s="6"/>
      <c r="BQ51" s="40" t="str">
        <f>IF(COUNTIF(Table25[[#This Row],[T-Test links
V1
'[s']]:[T-Test links
V2
'[s']]],"&gt;0")&gt;0,
     MIN(Table25[[#This Row],[T-Test links
V1
'[s']]:[T-Test links
V2
'[s']]]),
     "")</f>
        <v/>
      </c>
      <c r="BR51" s="40" t="str">
        <f>IF(COUNTIF(Table25[[#This Row],[T-Test rechts 
V1
'[s']]:[T-Test rechts
V2
'[s']]],"&gt;0")&gt;0,
     MIN(Table25[[#This Row],[T-Test rechts 
V1
'[s']]:[T-Test rechts
V2
'[s']]]),
     "")</f>
        <v/>
      </c>
      <c r="BS5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1" s="57" t="str">
        <f t="shared" si="15"/>
        <v/>
      </c>
      <c r="BU51" s="38" t="str">
        <f>IF(AND(COUNTIF(BT51,"&gt;0")&gt;0,D51="m",J51="U13"),
     IF(BT51&gt;Normwerte!$H$13,1,0),
IF(AND(COUNTIF(BT51,"&gt;0")&gt;0,D51="m",J51="U14"),
     IF(BT51&gt;Normwerte!$H$12,1,0),
IF(AND(COUNTIF(BT51,"&gt;0")&gt;0,D51="m",J51="U15"),
     IF(BT51&gt;Normwerte!$H$11,1,0),
IF(AND(COUNTIF(BT51,"&gt;0")&gt;0,D51="m",J51="U16"),
     IF(BT51&gt;Normwerte!$H$10,1,0),
IF(AND(COUNTIF(BT51,"&gt;0")&gt;0,D51="m",J51="U17"),
     IF(BT51&gt;Normwerte!$H$9,1,0),
IF(AND(COUNTIF(BT51,"&gt;0")&gt;0,D51="m",J51="U18"),
     IF(BT51&gt;Normwerte!$H$8,1,0),
IF(AND(COUNTIF(BT51,"&gt;0")&gt;0,D51="w",J51="U13"),
     IF(BT51&gt;Normwerte!$H$7,1,0),
IF(AND(COUNTIF(BT51,"&gt;0")&gt;0,D51="w",J51="U14"),
     IF(BT51&gt;Normwerte!$H$6,1,0),
IF(AND(COUNTIF(BT51,"&gt;0")&gt;0,D51="w",J51="U15"),
     IF(BT51&gt;Normwerte!$H$5,1,0),
IF(AND(COUNTIF(BT51,"&gt;0")&gt;0,D51="w",J51="U16"),
     IF(BT51&gt;Normwerte!$H$4,1,0),
IF(AND(COUNTIF(BT51,"&gt;0")&gt;0,D51="w",J51="U17"),
     IF(BT51&gt;Normwerte!$H$3,1,0),
IF(AND(COUNTIF(BT51,"&gt;0")&gt;0,D51="w",J51="U18"),
     IF(BT51&gt;Normwerte!$H$2,1,0),"")
)))))))))))</f>
        <v/>
      </c>
    </row>
    <row r="52" spans="2:73" x14ac:dyDescent="0.45">
      <c r="B52" s="103"/>
      <c r="C52" s="103"/>
      <c r="D52" s="43"/>
      <c r="E52" s="93"/>
      <c r="F52" s="53"/>
      <c r="G52" s="5"/>
      <c r="H52" s="95"/>
      <c r="I52" s="12" t="str">
        <f>IF(ISBLANK(Table25[[#This Row],[Geb.Datum
'[TT.MM.JJJJ']]]),"",
     YEAR(Table25[[#This Row],[Geb.Datum
'[TT.MM.JJJJ']]]))</f>
        <v/>
      </c>
      <c r="J52" s="30" t="str">
        <f>_xlfn.XLOOKUP(Table25[[#This Row],[Geburtsjahr]],Altersklasse!$B$2:$B$7,Altersklasse!$A$2:$A$7,"",0)</f>
        <v/>
      </c>
      <c r="K52" s="42" t="str">
        <f t="shared" si="16"/>
        <v/>
      </c>
      <c r="L52" s="50" t="str">
        <f>IF(OR(ISBLANK(AF52),NOT(ISNUMBER(AF52))),"",IF(AND(AF52&gt;0,D52="m",J52="U13"),
    IF(AF52&gt;Normwerte!$J$13,2,IF(AF52&gt;Normwerte!$I$13,1,0)),
IF(AND(AF52&gt;0,D52="m",J52="U14"),
     IF(AF52&gt;Normwerte!$J$12,2,IF(AF52&gt;Normwerte!$I$12,1,0)),
IF(AND(AF52&gt;0,D52="m",J52="U15"),
     IF(AF52&gt;Normwerte!$J$11,2,IF(AF52&gt;Normwerte!$I$11,1,0)),
IF(AND(AF52&gt;0,D52="m",J52="U16"),
     IF(AF52&gt;Normwerte!$J$10,2,IF(AF52&gt;Normwerte!$I$10,1,0)),
IF(AND(AF52&gt;0,D52="m",J52="U17"),
     IF(AF52&gt;Normwerte!$J$9,2,IF(AF52&gt;Normwerte!$I$9,1,0)),
IF(AND(AF52&gt;0,D52="m",J52="U18"),
     IF(AF52&gt;Normwerte!$J$8,2,IF(AF52&gt;Normwerte!$I$8,1,0)),
IF(AND(AF52&gt;0,D52="w",J52="U13"),
     IF(AF52&gt;Normwerte!$J$7,2,IF(AF52&gt;Normwerte!$I$7,1,0)),
IF(AND(AF52&gt;0,D52="w",J52="U14"),
     IF(AF52&gt;Normwerte!$J$6,2,IF(AF52&gt;Normwerte!$I$6,1,0)),
IF(AND(AF52&gt;0,D52="w",J52="U15"),
     IF(AF52&gt;Normwerte!$J$5,2,IF(AF52&gt;Normwerte!$I$5,1,0)),
IF(AND(AF52&gt;0,D52="w",J52="U16"),
     IF(AF52&gt;Normwerte!$J$4,2,IF(AF52&gt;Normwerte!$I$4,1,0)),
IF(AND(AF52&gt;0,D52="w",J52="U17"),
     IF(AF52&gt;Normwerte!$J$3,2,IF(AF52&gt;Normwerte!$I$3,1,0)),
IF(AND(AF52&gt;0,D52="w",J52="U18"),
     IF(AF52&gt;Normwerte!$J$2,2,IF(AF52&gt;Normwerte!$I$2,1,0)),"")
))))))))))))</f>
        <v/>
      </c>
      <c r="M52" s="64" t="str">
        <f>IF(AND(Table25[[#This Row],[Position '[L/AA/MB/S/D']]]="L",L52&lt;2),1,Table25[[#This Row],[Landeskader
Punkte
Anthro Berechnung]])</f>
        <v/>
      </c>
      <c r="N52" s="65" t="str">
        <f>IFERROR(IF((Table25[[#This Row],[Z-Score CMJ]]+Table25[[#This Row],[Z Score Spike]])&gt;0, (Table25[[#This Row],[Z-Score CMJ]]+Table25[[#This Row],[Z Score Spike]])/2, ""), "")</f>
        <v/>
      </c>
      <c r="O52" s="63" t="str">
        <f>IF(AND(COUNTIF(N52,"&gt;0")&gt;0,D52="m",J52="U13"),
    IF(N52&gt;Normwerte!$C$13,1,0),
IF(AND(COUNTIF(N52,"&gt;0")&gt;0,D52="m",J52="U14"),
     IF(N52&gt;Normwerte!$C$12,1,0),
IF(AND(COUNTIF(N52,"&gt;0")&gt;0,D52="m",J52="U15"),
     IF(N52&gt;Normwerte!$C$11,1,0),
IF(AND(COUNTIF(N52,"&gt;0")&gt;0,D52="m",J52="U16"),
     IF(N52&gt;Normwerte!$C$10,1,0),
IF(AND(COUNTIF(N52,"&gt;0")&gt;0,D52="m",J52="U17"),
     IF(N52&gt;Normwerte!$C$9,1,0),
IF(AND(COUNTIF(N52,"&gt;0")&gt;0,D52="m",J52="U18"),
     IF(N52&gt;Normwerte!$C$8,1,0),
IF(AND(COUNTIF(N52,"&gt;0")&gt;0,D52="w",J52="U13"),
     IF(N52&gt;Normwerte!$C$7,1,0),
IF(AND(COUNTIF(N52,"&gt;0")&gt;0,D52="w",J52="U14"),
     IF(N52&gt;Normwerte!$C$6,1,0),
IF(AND(COUNTIF(N52,"&gt;0")&gt;0,D52="w",J52="U15"),
     IF(N52&gt;Normwerte!$C$5,1,0),
IF(AND(COUNTIF(N52,"&gt;0")&gt;0,D52="w",J52="U16"),
     IF(N52&gt;Normwerte!$C$4,1,0),
IF(AND(COUNTIF(N52,"&gt;0")&gt;0,D52="w",J52="U17"),
     IF(N52&gt;Normwerte!$C$3,1,0),
IF(AND(COUNTIF(N52,"&gt;0")&gt;0,D52="w",J52="U18"),
     IF(N52&gt;Normwerte!$C$2,1,0),"")
)))))))))))</f>
        <v/>
      </c>
      <c r="P5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2" s="63" t="str">
        <f>IF(AND(COUNTIF(P52,"&gt;0")&gt;0,D52="m",J52="U13"),
    IF(P52&gt;Normwerte!$F$13,1,0),
IF(AND(COUNTIF(P52,"&gt;0")&gt;0,D52="m",J52="U14"),
     IF(P52&gt;Normwerte!$F$12,1,0),
IF(AND(COUNTIF(P52,"&gt;0")&gt;0,D52="m",J52="U15"),
     IF(P52&gt;Normwerte!$F$11,1,0),
IF(AND(COUNTIF(P52,"&gt;0")&gt;0,D52="m",J52="U16"),
     IF(P52&gt;Normwerte!$F$10,1,0),
IF(AND(COUNTIF(P52,"&gt;0")&gt;0,D52="m",J52="U17"),
     IF(P52&gt;Normwerte!$F$9,1,0),
IF(AND(COUNTIF(P52,"&gt;0")&gt;0,D52="m",J52="U18"),
     IF(P52&gt;Normwerte!$F$8,1,0),
IF(AND(COUNTIF(P52,"&gt;0")&gt;0,D52="w",J52="U13"),
     IF(P52&gt;Normwerte!$F$7,1,0),
IF(AND(COUNTIF(P52,"&gt;0")&gt;0,D52="w",J52="U14"),
     IF(P52&gt;Normwerte!$F$6,1,0),
IF(AND(COUNTIF(P52,"&gt;0")&gt;0,D52="w",J52="U15"),
     IF(P52&gt;Normwerte!$F$5,1,0),
IF(AND(COUNTIF(P52,"&gt;0")&gt;0,D52="w",J52="U16"),
     IF(P52&gt;Normwerte!$F$4,1,0),
IF(AND(COUNTIF(P52,"&gt;0")&gt;0,D52="w",J52="U17"),
     IF(P52&gt;Normwerte!$F$3,1,0),
IF(AND(COUNTIF(P52,"&gt;0")&gt;0,D52="w",J52="U18"),
     IF(P52&gt;Normwerte!$F$2,1,0),"")
)))))))))))</f>
        <v/>
      </c>
      <c r="R52" s="66" t="str">
        <f>Table25[[#This Row],[Punkte
T-Test]]</f>
        <v/>
      </c>
      <c r="S52" s="73" t="str">
        <f>IF(SUMIF(Table25[[#This Row],[Landeskader
Punkte
Anthro]:[Landeskader
Punkte
T-Test]],"&gt;0")=0,
    "",
    SUM(M52,O52,Q52,R52))</f>
        <v/>
      </c>
      <c r="T52" s="101"/>
      <c r="U52" s="101"/>
      <c r="V52" s="26"/>
      <c r="W52" s="26"/>
      <c r="X52" s="26"/>
      <c r="Y52" s="24"/>
      <c r="Z52" s="24"/>
      <c r="AA52" s="24"/>
      <c r="AB52" s="26"/>
      <c r="AC52" s="26"/>
      <c r="AD5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2" s="55" t="str">
        <f t="shared" si="7"/>
        <v/>
      </c>
      <c r="AF52" s="75" t="str">
        <f t="shared" si="10"/>
        <v/>
      </c>
      <c r="AG52" s="74"/>
      <c r="AH52" s="52"/>
      <c r="AI52" s="24"/>
      <c r="AJ52" s="36" t="str">
        <f>IF(COUNTIF(Table25[[#This Row],[Jump &amp; Reach 
(CMJ) V1]:[Jump &amp; Reach 
(CMJ) V3]],"&gt;0")&gt;0,
     MAX(Table25[[#This Row],[Jump &amp; Reach 
(CMJ) V1]:[Jump &amp; Reach 
(CMJ) V3]]),
     "")</f>
        <v/>
      </c>
      <c r="AK52" s="37" t="str">
        <f>IF(COUNTIF(Table25[[#This Row],[Jump &amp; Reach 
(CMJ) max.]],"&gt;0")&gt;0,
     Table25[[#This Row],[Jump &amp; Reach 
(CMJ) max.]]-Table25[[#This Row],[Reichhöhe
einarmig '[cm']]],
     "")</f>
        <v/>
      </c>
      <c r="AL52" s="57" t="str">
        <f t="shared" si="11"/>
        <v/>
      </c>
      <c r="AM52" s="38" t="str">
        <f>IF(AND(COUNTIF(AL52,"&gt;0")&gt;0,D52="m",J52="U13"),
    IF(AL52&gt;Normwerte!$C$13,1,0),
IF(AND(COUNTIF(AL52,"&gt;0")&gt;0,D52="m",J52="U14"),
     IF(AL52&gt;Normwerte!$C$12,1,0),
IF(AND(COUNTIF(AL52,"&gt;0")&gt;0,D52="m",J52="U15"),
     IF(AL52&gt;Normwerte!$C$11,1,0),
IF(AND(COUNTIF(AL52,"&gt;0")&gt;0,D52="m",J52="U16"),
     IF(AL52&gt;Normwerte!$C$10,1,0),
IF(AND(COUNTIF(AL52,"&gt;0")&gt;0,D52="m",J52="U17"),
     IF(AL52&gt;Normwerte!$C$9,1,0),
IF(AND(COUNTIF(AL52,"&gt;0")&gt;0,D52="m",J52="U18"),
     IF(AL52&gt;Normwerte!$C$8,1,0),
IF(AND(COUNTIF(AL52,"&gt;0")&gt;0,D52="w",J52="U13"),
     IF(AL52&gt;Normwerte!$C$7,1,0),
IF(AND(COUNTIF(AL52,"&gt;0")&gt;0,D52="w",J52="U14"),
     IF(AL52&gt;Normwerte!$C$6,1,0),
IF(AND(COUNTIF(AL52,"&gt;0")&gt;0,D52="w",J52="U15"),
     IF(AL52&gt;Normwerte!$C$5,1,0),
IF(AND(COUNTIF(AL52,"&gt;0")&gt;0,D52="w",J52="U16"),
     IF(AL52&gt;Normwerte!$C$4,1,0),
IF(AND(COUNTIF(AL52,"&gt;0")&gt;0,D52="w",J52="U17"),
     IF(AL52&gt;Normwerte!$C$3,1,0),
IF(AND(COUNTIF(AL52,"&gt;0")&gt;0,D52="w",J52="U18"),
     IF(AL52&gt;Normwerte!$C$2,1,0),"")
)))))))))))</f>
        <v/>
      </c>
      <c r="AN52" s="6"/>
      <c r="AO52" s="6"/>
      <c r="AP52" s="6"/>
      <c r="AQ5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2" s="38" t="str">
        <f>IF(COUNTIF(Table25[[#This Row],[Jump &amp; Reach 
(Spike) max.]],"&gt;0")&gt;0,
     Table25[[#This Row],[Jump &amp; Reach 
(Spike) max.]]-Table25[[#This Row],[Reichhöhe
einarmig '[cm']]],
     "")</f>
        <v/>
      </c>
      <c r="AS52" s="57" t="str">
        <f t="shared" si="12"/>
        <v/>
      </c>
      <c r="AT52" s="38" t="str">
        <f>IF(AND(COUNTIF(AS52,"&gt;0")&gt;0,D52="m",J52="U13"),
    IF(AS52&gt;Normwerte!$D$13,1,0),
IF(AND(COUNTIF(AS52,"&gt;0")&gt;0,D52="m",J52="U14"),
     IF(AS52&gt;Normwerte!$D$12,1,0),
IF(AND(COUNTIF(AS52,"&gt;0")&gt;0,D52="m",J52="U15"),
     IF(AS52&gt;Normwerte!$D$11,1,0),
IF(AND(COUNTIF(AS52,"&gt;0")&gt;0,D52="m",J52="U16"),
     IF(AS52&gt;Normwerte!$D$10,1,0),
IF(AND(COUNTIF(AS52,"&gt;0")&gt;0,D52="m",J52="U17"),
     IF(AS52&gt;Normwerte!$D$9,1,0),
IF(AND(COUNTIF(AS52,"&gt;0")&gt;0,D52="m",J52="U18"),
     IF(AS52&gt;Normwerte!$D$8,1,0),
IF(AND(COUNTIF(AS52,"&gt;0")&gt;0,D52="w",J52="U13"),
     IF(AS52&gt;Normwerte!$D$7,1,0),
IF(AND(COUNTIF(AS52,"&gt;0")&gt;0,D52="w",J52="U14"),
     IF(AS52&gt;Normwerte!$D$6,1,0),
IF(AND(COUNTIF(AS52,"&gt;0")&gt;0,D52="w",J52="U15"),
     IF(AS52&gt;Normwerte!$D$5,1,0),
IF(AND(COUNTIF(AS52,"&gt;0")&gt;0,D52="w",J52="U16"),
     IF(AS52&gt;Normwerte!$D$4,1,0),
IF(AND(COUNTIF(AS52,"&gt;0")&gt;0,D52="w",J52="U17"),
     IF(AS52&gt;Normwerte!$D$3,1,0),
IF(AND(COUNTIF(AS52,"&gt;0")&gt;0,D52="w",J52="U18"),
     IF(AS52&gt;Normwerte!$D$2,1,0),"")
)))))))))))</f>
        <v/>
      </c>
      <c r="AU52" s="6"/>
      <c r="AV52" s="6"/>
      <c r="AW52" s="6"/>
      <c r="AX5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2" s="57" t="str">
        <f t="shared" si="13"/>
        <v/>
      </c>
      <c r="AZ52" s="38" t="str">
        <f>IF(AND(COUNTIF(AY52,"&gt;0")&gt;0,D52="m",J52="U13"),
    IF(AY52&gt;Normwerte!$E$13,1,0),
IF(AND(COUNTIF(AY52,"&gt;0")&gt;0,D52="m",J52="U14"),
     IF(AY52&gt;Normwerte!$E$12,1,0),
IF(AND(COUNTIF(AY52,"&gt;0")&gt;0,D52="m",J52="U15"),
     IF(AY52&gt;Normwerte!$E$11,1,0),
IF(AND(COUNTIF(AY52,"&gt;0")&gt;0,D52="m",J52="U16"),
     IF(AY52&gt;Normwerte!$E$10,1,0),
IF(AND(COUNTIF(AY52,"&gt;0")&gt;0,D52="m",J52="U17"),
     IF(AY52&gt;Normwerte!$E$9,1,0),
IF(AND(COUNTIF(AY52,"&gt;0")&gt;0,D52="m",J52="U18"),
     IF(AY52&gt;Normwerte!$E$8,1,0),
IF(AND(COUNTIF(AY52,"&gt;0")&gt;0,D52="w",J52="U13"),
     IF(AY52&gt;Normwerte!$E$7,1,0),
IF(AND(COUNTIF(AY52,"&gt;0")&gt;0,D52="w",J52="U14"),
     IF(AY52&gt;Normwerte!$E$6,1,0),
IF(AND(COUNTIF(AY52,"&gt;0")&gt;0,D52="w",J52="U15"),
     IF(AY52&gt;Normwerte!$E$5,1,0),
IF(AND(COUNTIF(AY52,"&gt;0")&gt;0,D52="w",J52="U16"),
     IF(AY52&gt;Normwerte!$E$4,1,0),
IF(AND(COUNTIF(AY52,"&gt;0")&gt;0,D52="w",J52="U17"),
     IF(AY52&gt;Normwerte!$E$3,1,0),
IF(AND(COUNTIF(AY52,"&gt;0")&gt;0,D52="w",J52="U18"),
     IF(AY52&gt;Normwerte!$E$2,1,0),"")
)))))))))))</f>
        <v/>
      </c>
      <c r="BA52" s="6"/>
      <c r="BB52" s="6"/>
      <c r="BC52" s="6"/>
      <c r="BD5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2" s="56" t="str">
        <f t="shared" si="8"/>
        <v/>
      </c>
      <c r="BF52" s="38" t="str">
        <f>IF(AND(COUNTIF(BE52,"&gt;0")&gt;0,D52="m",J52="U13"),
    IF(BE52&gt;Normwerte!$F$13,1,0),
IF(AND(COUNTIF(BE52,"&gt;0")&gt;0,D52="m",J52="U14"),
     IF(BE52&gt;Normwerte!$F$12,1,0),
IF(AND(COUNTIF(BE52,"&gt;0")&gt;0,D52="m",J52="U15"),
     IF(BE52&gt;Normwerte!$F$11,1,0),
IF(AND(COUNTIF(BE52,"&gt;0")&gt;0,D52="m",J52="U16"),
     IF(BE52&gt;Normwerte!$F$10,1,0),
IF(AND(COUNTIF(BE52,"&gt;0")&gt;0,D52="m",J52="U17"),
     IF(BE52&gt;Normwerte!$F$9,1,0),
IF(AND(COUNTIF(BE52,"&gt;0")&gt;0,D52="m",J52="U18"),
     IF(BE52&gt;Normwerte!$F$8,1,0),
IF(AND(COUNTIF(BE52,"&gt;0")&gt;0,D52="w",J52="U13"),
     IF(BE52&gt;Normwerte!$F$7,1,0),
IF(AND(COUNTIF(BE52,"&gt;0")&gt;0,D52="w",J52="U14"),
     IF(BE52&gt;Normwerte!$F$6,1,0),
IF(AND(COUNTIF(BE52,"&gt;0")&gt;0,D52="w",J52="U15"),
     IF(BE52&gt;Normwerte!$F$5,1,0),
IF(AND(COUNTIF(BE52,"&gt;0")&gt;0,D52="w",J52="U16"),
     IF(BE52&gt;Normwerte!$F$4,1,0),
IF(AND(COUNTIF(BE52,"&gt;0")&gt;0,D52="w",J52="U17"),
     IF(BE52&gt;Normwerte!$F$3,1,0),
IF(AND(COUNTIF(BE52,"&gt;0")&gt;0,D52="w",J52="U18"),
     IF(BE52&gt;Normwerte!$F$2,1,0),"")
)))))))))))</f>
        <v/>
      </c>
      <c r="BG52" s="6"/>
      <c r="BH52" s="6"/>
      <c r="BI52" s="6"/>
      <c r="BJ52" s="40" t="str">
        <f>IF(COUNTIF(Table25[[#This Row],[Schlagballwurf V1
'[km/h']]:[Schlagballwurf V3
'[km/h']]],"&gt;0")&gt;0,
     MAX(Table25[[#This Row],[Schlagballwurf V1
'[km/h']]:[Schlagballwurf V3
'[km/h']]]),
     "")</f>
        <v/>
      </c>
      <c r="BK52" s="57" t="str">
        <f t="shared" si="14"/>
        <v/>
      </c>
      <c r="BL52" s="38" t="str">
        <f>IF(AND(COUNTIF(BK52,"&gt;0")&gt;0,D52="m",J52="U13"),
     IF(BK52&gt;Normwerte!$G$13,1,0),
IF(AND(COUNTIF(BK52,"&gt;0")&gt;0,D52="m",J52="U14"),
     IF(BK52&gt;Normwerte!$G$12,1,0),
IF(AND(COUNTIF(BK52,"&gt;0")&gt;0,D52="m",J52="U15"),
     IF(BK52&gt;Normwerte!$G$11,1,0),
IF(AND(COUNTIF(BK52,"&gt;0")&gt;0,D52="m",J52="U16"),
     IF(BK52&gt;Normwerte!$G$10,1,0),
IF(AND(COUNTIF(BK52,"&gt;0")&gt;0,D52="m",J52="U17"),
     IF(BK52&gt;Normwerte!$G$9,1,0),
IF(AND(COUNTIF(BK52,"&gt;0")&gt;0,D52="m",J52="U18"),
     IF(BK52&gt;Normwerte!$G$8,1,0),
IF(AND(COUNTIF(BK52,"&gt;0")&gt;0,D52="w",J52="U13"),
     IF(BK52&gt;Normwerte!$G$7,1,0),
IF(AND(COUNTIF(BK52,"&gt;0")&gt;0,D52="w",J52="U14"),
     IF(BK52&gt;Normwerte!$G$6,1,0),
IF(AND(COUNTIF(BK52,"&gt;0")&gt;0,D52="w",J52="U15"),
     IF(BK52&gt;Normwerte!$G$5,1,0),
IF(AND(COUNTIF(BK52,"&gt;0")&gt;0,D52="w",J52="U16"),
     IF(BK52&gt;Normwerte!$G$4,1,0),
IF(AND(COUNTIF(BK52,"&gt;0")&gt;0,D52="w",J52="U17"),
     IF(BK52&gt;Normwerte!$G$3,1,0),
IF(AND(COUNTIF(BK52,"&gt;0")&gt;0,D52="w",J52="U18"),
     IF(BK52&gt;Normwerte!$G$2,1,0),"")
)))))))))))</f>
        <v/>
      </c>
      <c r="BM52" s="6"/>
      <c r="BN52" s="6"/>
      <c r="BO52" s="6"/>
      <c r="BP52" s="6"/>
      <c r="BQ52" s="40" t="str">
        <f>IF(COUNTIF(Table25[[#This Row],[T-Test links
V1
'[s']]:[T-Test links
V2
'[s']]],"&gt;0")&gt;0,
     MIN(Table25[[#This Row],[T-Test links
V1
'[s']]:[T-Test links
V2
'[s']]]),
     "")</f>
        <v/>
      </c>
      <c r="BR52" s="40" t="str">
        <f>IF(COUNTIF(Table25[[#This Row],[T-Test rechts 
V1
'[s']]:[T-Test rechts
V2
'[s']]],"&gt;0")&gt;0,
     MIN(Table25[[#This Row],[T-Test rechts 
V1
'[s']]:[T-Test rechts
V2
'[s']]]),
     "")</f>
        <v/>
      </c>
      <c r="BS5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2" s="57" t="str">
        <f t="shared" si="15"/>
        <v/>
      </c>
      <c r="BU52" s="38" t="str">
        <f>IF(AND(COUNTIF(BT52,"&gt;0")&gt;0,D52="m",J52="U13"),
     IF(BT52&gt;Normwerte!$H$13,1,0),
IF(AND(COUNTIF(BT52,"&gt;0")&gt;0,D52="m",J52="U14"),
     IF(BT52&gt;Normwerte!$H$12,1,0),
IF(AND(COUNTIF(BT52,"&gt;0")&gt;0,D52="m",J52="U15"),
     IF(BT52&gt;Normwerte!$H$11,1,0),
IF(AND(COUNTIF(BT52,"&gt;0")&gt;0,D52="m",J52="U16"),
     IF(BT52&gt;Normwerte!$H$10,1,0),
IF(AND(COUNTIF(BT52,"&gt;0")&gt;0,D52="m",J52="U17"),
     IF(BT52&gt;Normwerte!$H$9,1,0),
IF(AND(COUNTIF(BT52,"&gt;0")&gt;0,D52="m",J52="U18"),
     IF(BT52&gt;Normwerte!$H$8,1,0),
IF(AND(COUNTIF(BT52,"&gt;0")&gt;0,D52="w",J52="U13"),
     IF(BT52&gt;Normwerte!$H$7,1,0),
IF(AND(COUNTIF(BT52,"&gt;0")&gt;0,D52="w",J52="U14"),
     IF(BT52&gt;Normwerte!$H$6,1,0),
IF(AND(COUNTIF(BT52,"&gt;0")&gt;0,D52="w",J52="U15"),
     IF(BT52&gt;Normwerte!$H$5,1,0),
IF(AND(COUNTIF(BT52,"&gt;0")&gt;0,D52="w",J52="U16"),
     IF(BT52&gt;Normwerte!$H$4,1,0),
IF(AND(COUNTIF(BT52,"&gt;0")&gt;0,D52="w",J52="U17"),
     IF(BT52&gt;Normwerte!$H$3,1,0),
IF(AND(COUNTIF(BT52,"&gt;0")&gt;0,D52="w",J52="U18"),
     IF(BT52&gt;Normwerte!$H$2,1,0),"")
)))))))))))</f>
        <v/>
      </c>
    </row>
    <row r="53" spans="2:73" x14ac:dyDescent="0.45">
      <c r="B53" s="103"/>
      <c r="C53" s="103"/>
      <c r="D53" s="43"/>
      <c r="E53" s="93"/>
      <c r="F53" s="53"/>
      <c r="G53" s="5"/>
      <c r="H53" s="95"/>
      <c r="I53" s="12" t="str">
        <f>IF(ISBLANK(Table25[[#This Row],[Geb.Datum
'[TT.MM.JJJJ']]]),"",
     YEAR(Table25[[#This Row],[Geb.Datum
'[TT.MM.JJJJ']]]))</f>
        <v/>
      </c>
      <c r="J53" s="30" t="str">
        <f>_xlfn.XLOOKUP(Table25[[#This Row],[Geburtsjahr]],Altersklasse!$B$2:$B$7,Altersklasse!$A$2:$A$7,"",0)</f>
        <v/>
      </c>
      <c r="K53" s="42" t="str">
        <f t="shared" si="16"/>
        <v/>
      </c>
      <c r="L53" s="50" t="str">
        <f>IF(OR(ISBLANK(AF53),NOT(ISNUMBER(AF53))),"",IF(AND(AF53&gt;0,D53="m",J53="U13"),
    IF(AF53&gt;Normwerte!$J$13,2,IF(AF53&gt;Normwerte!$I$13,1,0)),
IF(AND(AF53&gt;0,D53="m",J53="U14"),
     IF(AF53&gt;Normwerte!$J$12,2,IF(AF53&gt;Normwerte!$I$12,1,0)),
IF(AND(AF53&gt;0,D53="m",J53="U15"),
     IF(AF53&gt;Normwerte!$J$11,2,IF(AF53&gt;Normwerte!$I$11,1,0)),
IF(AND(AF53&gt;0,D53="m",J53="U16"),
     IF(AF53&gt;Normwerte!$J$10,2,IF(AF53&gt;Normwerte!$I$10,1,0)),
IF(AND(AF53&gt;0,D53="m",J53="U17"),
     IF(AF53&gt;Normwerte!$J$9,2,IF(AF53&gt;Normwerte!$I$9,1,0)),
IF(AND(AF53&gt;0,D53="m",J53="U18"),
     IF(AF53&gt;Normwerte!$J$8,2,IF(AF53&gt;Normwerte!$I$8,1,0)),
IF(AND(AF53&gt;0,D53="w",J53="U13"),
     IF(AF53&gt;Normwerte!$J$7,2,IF(AF53&gt;Normwerte!$I$7,1,0)),
IF(AND(AF53&gt;0,D53="w",J53="U14"),
     IF(AF53&gt;Normwerte!$J$6,2,IF(AF53&gt;Normwerte!$I$6,1,0)),
IF(AND(AF53&gt;0,D53="w",J53="U15"),
     IF(AF53&gt;Normwerte!$J$5,2,IF(AF53&gt;Normwerte!$I$5,1,0)),
IF(AND(AF53&gt;0,D53="w",J53="U16"),
     IF(AF53&gt;Normwerte!$J$4,2,IF(AF53&gt;Normwerte!$I$4,1,0)),
IF(AND(AF53&gt;0,D53="w",J53="U17"),
     IF(AF53&gt;Normwerte!$J$3,2,IF(AF53&gt;Normwerte!$I$3,1,0)),
IF(AND(AF53&gt;0,D53="w",J53="U18"),
     IF(AF53&gt;Normwerte!$J$2,2,IF(AF53&gt;Normwerte!$I$2,1,0)),"")
))))))))))))</f>
        <v/>
      </c>
      <c r="M53" s="64" t="str">
        <f>IF(AND(Table25[[#This Row],[Position '[L/AA/MB/S/D']]]="L",L53&lt;2),1,Table25[[#This Row],[Landeskader
Punkte
Anthro Berechnung]])</f>
        <v/>
      </c>
      <c r="N53" s="65" t="str">
        <f>IFERROR(IF((Table25[[#This Row],[Z-Score CMJ]]+Table25[[#This Row],[Z Score Spike]])&gt;0, (Table25[[#This Row],[Z-Score CMJ]]+Table25[[#This Row],[Z Score Spike]])/2, ""), "")</f>
        <v/>
      </c>
      <c r="O53" s="63" t="str">
        <f>IF(AND(COUNTIF(N53,"&gt;0")&gt;0,D53="m",J53="U13"),
    IF(N53&gt;Normwerte!$C$13,1,0),
IF(AND(COUNTIF(N53,"&gt;0")&gt;0,D53="m",J53="U14"),
     IF(N53&gt;Normwerte!$C$12,1,0),
IF(AND(COUNTIF(N53,"&gt;0")&gt;0,D53="m",J53="U15"),
     IF(N53&gt;Normwerte!$C$11,1,0),
IF(AND(COUNTIF(N53,"&gt;0")&gt;0,D53="m",J53="U16"),
     IF(N53&gt;Normwerte!$C$10,1,0),
IF(AND(COUNTIF(N53,"&gt;0")&gt;0,D53="m",J53="U17"),
     IF(N53&gt;Normwerte!$C$9,1,0),
IF(AND(COUNTIF(N53,"&gt;0")&gt;0,D53="m",J53="U18"),
     IF(N53&gt;Normwerte!$C$8,1,0),
IF(AND(COUNTIF(N53,"&gt;0")&gt;0,D53="w",J53="U13"),
     IF(N53&gt;Normwerte!$C$7,1,0),
IF(AND(COUNTIF(N53,"&gt;0")&gt;0,D53="w",J53="U14"),
     IF(N53&gt;Normwerte!$C$6,1,0),
IF(AND(COUNTIF(N53,"&gt;0")&gt;0,D53="w",J53="U15"),
     IF(N53&gt;Normwerte!$C$5,1,0),
IF(AND(COUNTIF(N53,"&gt;0")&gt;0,D53="w",J53="U16"),
     IF(N53&gt;Normwerte!$C$4,1,0),
IF(AND(COUNTIF(N53,"&gt;0")&gt;0,D53="w",J53="U17"),
     IF(N53&gt;Normwerte!$C$3,1,0),
IF(AND(COUNTIF(N53,"&gt;0")&gt;0,D53="w",J53="U18"),
     IF(N53&gt;Normwerte!$C$2,1,0),"")
)))))))))))</f>
        <v/>
      </c>
      <c r="P5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3" s="63" t="str">
        <f>IF(AND(COUNTIF(P53,"&gt;0")&gt;0,D53="m",J53="U13"),
    IF(P53&gt;Normwerte!$F$13,1,0),
IF(AND(COUNTIF(P53,"&gt;0")&gt;0,D53="m",J53="U14"),
     IF(P53&gt;Normwerte!$F$12,1,0),
IF(AND(COUNTIF(P53,"&gt;0")&gt;0,D53="m",J53="U15"),
     IF(P53&gt;Normwerte!$F$11,1,0),
IF(AND(COUNTIF(P53,"&gt;0")&gt;0,D53="m",J53="U16"),
     IF(P53&gt;Normwerte!$F$10,1,0),
IF(AND(COUNTIF(P53,"&gt;0")&gt;0,D53="m",J53="U17"),
     IF(P53&gt;Normwerte!$F$9,1,0),
IF(AND(COUNTIF(P53,"&gt;0")&gt;0,D53="m",J53="U18"),
     IF(P53&gt;Normwerte!$F$8,1,0),
IF(AND(COUNTIF(P53,"&gt;0")&gt;0,D53="w",J53="U13"),
     IF(P53&gt;Normwerte!$F$7,1,0),
IF(AND(COUNTIF(P53,"&gt;0")&gt;0,D53="w",J53="U14"),
     IF(P53&gt;Normwerte!$F$6,1,0),
IF(AND(COUNTIF(P53,"&gt;0")&gt;0,D53="w",J53="U15"),
     IF(P53&gt;Normwerte!$F$5,1,0),
IF(AND(COUNTIF(P53,"&gt;0")&gt;0,D53="w",J53="U16"),
     IF(P53&gt;Normwerte!$F$4,1,0),
IF(AND(COUNTIF(P53,"&gt;0")&gt;0,D53="w",J53="U17"),
     IF(P53&gt;Normwerte!$F$3,1,0),
IF(AND(COUNTIF(P53,"&gt;0")&gt;0,D53="w",J53="U18"),
     IF(P53&gt;Normwerte!$F$2,1,0),"")
)))))))))))</f>
        <v/>
      </c>
      <c r="R53" s="66" t="str">
        <f>Table25[[#This Row],[Punkte
T-Test]]</f>
        <v/>
      </c>
      <c r="S53" s="73" t="str">
        <f>IF(SUMIF(Table25[[#This Row],[Landeskader
Punkte
Anthro]:[Landeskader
Punkte
T-Test]],"&gt;0")=0,
    "",
    SUM(M53,O53,Q53,R53))</f>
        <v/>
      </c>
      <c r="T53" s="101"/>
      <c r="U53" s="101"/>
      <c r="V53" s="26"/>
      <c r="W53" s="26"/>
      <c r="X53" s="26"/>
      <c r="Y53" s="24"/>
      <c r="Z53" s="24"/>
      <c r="AA53" s="24"/>
      <c r="AB53" s="26"/>
      <c r="AC53" s="26"/>
      <c r="AD5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3" s="55" t="str">
        <f t="shared" si="7"/>
        <v/>
      </c>
      <c r="AF53" s="75" t="str">
        <f t="shared" si="10"/>
        <v/>
      </c>
      <c r="AG53" s="74"/>
      <c r="AH53" s="52"/>
      <c r="AI53" s="24"/>
      <c r="AJ53" s="36" t="str">
        <f>IF(COUNTIF(Table25[[#This Row],[Jump &amp; Reach 
(CMJ) V1]:[Jump &amp; Reach 
(CMJ) V3]],"&gt;0")&gt;0,
     MAX(Table25[[#This Row],[Jump &amp; Reach 
(CMJ) V1]:[Jump &amp; Reach 
(CMJ) V3]]),
     "")</f>
        <v/>
      </c>
      <c r="AK53" s="37" t="str">
        <f>IF(COUNTIF(Table25[[#This Row],[Jump &amp; Reach 
(CMJ) max.]],"&gt;0")&gt;0,
     Table25[[#This Row],[Jump &amp; Reach 
(CMJ) max.]]-Table25[[#This Row],[Reichhöhe
einarmig '[cm']]],
     "")</f>
        <v/>
      </c>
      <c r="AL53" s="57" t="str">
        <f t="shared" si="11"/>
        <v/>
      </c>
      <c r="AM53" s="38" t="str">
        <f>IF(AND(COUNTIF(AL53,"&gt;0")&gt;0,D53="m",J53="U13"),
    IF(AL53&gt;Normwerte!$C$13,1,0),
IF(AND(COUNTIF(AL53,"&gt;0")&gt;0,D53="m",J53="U14"),
     IF(AL53&gt;Normwerte!$C$12,1,0),
IF(AND(COUNTIF(AL53,"&gt;0")&gt;0,D53="m",J53="U15"),
     IF(AL53&gt;Normwerte!$C$11,1,0),
IF(AND(COUNTIF(AL53,"&gt;0")&gt;0,D53="m",J53="U16"),
     IF(AL53&gt;Normwerte!$C$10,1,0),
IF(AND(COUNTIF(AL53,"&gt;0")&gt;0,D53="m",J53="U17"),
     IF(AL53&gt;Normwerte!$C$9,1,0),
IF(AND(COUNTIF(AL53,"&gt;0")&gt;0,D53="m",J53="U18"),
     IF(AL53&gt;Normwerte!$C$8,1,0),
IF(AND(COUNTIF(AL53,"&gt;0")&gt;0,D53="w",J53="U13"),
     IF(AL53&gt;Normwerte!$C$7,1,0),
IF(AND(COUNTIF(AL53,"&gt;0")&gt;0,D53="w",J53="U14"),
     IF(AL53&gt;Normwerte!$C$6,1,0),
IF(AND(COUNTIF(AL53,"&gt;0")&gt;0,D53="w",J53="U15"),
     IF(AL53&gt;Normwerte!$C$5,1,0),
IF(AND(COUNTIF(AL53,"&gt;0")&gt;0,D53="w",J53="U16"),
     IF(AL53&gt;Normwerte!$C$4,1,0),
IF(AND(COUNTIF(AL53,"&gt;0")&gt;0,D53="w",J53="U17"),
     IF(AL53&gt;Normwerte!$C$3,1,0),
IF(AND(COUNTIF(AL53,"&gt;0")&gt;0,D53="w",J53="U18"),
     IF(AL53&gt;Normwerte!$C$2,1,0),"")
)))))))))))</f>
        <v/>
      </c>
      <c r="AN53" s="6"/>
      <c r="AO53" s="6"/>
      <c r="AP53" s="6"/>
      <c r="AQ5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3" s="38" t="str">
        <f>IF(COUNTIF(Table25[[#This Row],[Jump &amp; Reach 
(Spike) max.]],"&gt;0")&gt;0,
     Table25[[#This Row],[Jump &amp; Reach 
(Spike) max.]]-Table25[[#This Row],[Reichhöhe
einarmig '[cm']]],
     "")</f>
        <v/>
      </c>
      <c r="AS53" s="57" t="str">
        <f t="shared" si="12"/>
        <v/>
      </c>
      <c r="AT53" s="38" t="str">
        <f>IF(AND(COUNTIF(AS53,"&gt;0")&gt;0,D53="m",J53="U13"),
    IF(AS53&gt;Normwerte!$D$13,1,0),
IF(AND(COUNTIF(AS53,"&gt;0")&gt;0,D53="m",J53="U14"),
     IF(AS53&gt;Normwerte!$D$12,1,0),
IF(AND(COUNTIF(AS53,"&gt;0")&gt;0,D53="m",J53="U15"),
     IF(AS53&gt;Normwerte!$D$11,1,0),
IF(AND(COUNTIF(AS53,"&gt;0")&gt;0,D53="m",J53="U16"),
     IF(AS53&gt;Normwerte!$D$10,1,0),
IF(AND(COUNTIF(AS53,"&gt;0")&gt;0,D53="m",J53="U17"),
     IF(AS53&gt;Normwerte!$D$9,1,0),
IF(AND(COUNTIF(AS53,"&gt;0")&gt;0,D53="m",J53="U18"),
     IF(AS53&gt;Normwerte!$D$8,1,0),
IF(AND(COUNTIF(AS53,"&gt;0")&gt;0,D53="w",J53="U13"),
     IF(AS53&gt;Normwerte!$D$7,1,0),
IF(AND(COUNTIF(AS53,"&gt;0")&gt;0,D53="w",J53="U14"),
     IF(AS53&gt;Normwerte!$D$6,1,0),
IF(AND(COUNTIF(AS53,"&gt;0")&gt;0,D53="w",J53="U15"),
     IF(AS53&gt;Normwerte!$D$5,1,0),
IF(AND(COUNTIF(AS53,"&gt;0")&gt;0,D53="w",J53="U16"),
     IF(AS53&gt;Normwerte!$D$4,1,0),
IF(AND(COUNTIF(AS53,"&gt;0")&gt;0,D53="w",J53="U17"),
     IF(AS53&gt;Normwerte!$D$3,1,0),
IF(AND(COUNTIF(AS53,"&gt;0")&gt;0,D53="w",J53="U18"),
     IF(AS53&gt;Normwerte!$D$2,1,0),"")
)))))))))))</f>
        <v/>
      </c>
      <c r="AU53" s="6"/>
      <c r="AV53" s="6"/>
      <c r="AW53" s="6"/>
      <c r="AX5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3" s="57" t="str">
        <f t="shared" si="13"/>
        <v/>
      </c>
      <c r="AZ53" s="38" t="str">
        <f>IF(AND(COUNTIF(AY53,"&gt;0")&gt;0,D53="m",J53="U13"),
    IF(AY53&gt;Normwerte!$E$13,1,0),
IF(AND(COUNTIF(AY53,"&gt;0")&gt;0,D53="m",J53="U14"),
     IF(AY53&gt;Normwerte!$E$12,1,0),
IF(AND(COUNTIF(AY53,"&gt;0")&gt;0,D53="m",J53="U15"),
     IF(AY53&gt;Normwerte!$E$11,1,0),
IF(AND(COUNTIF(AY53,"&gt;0")&gt;0,D53="m",J53="U16"),
     IF(AY53&gt;Normwerte!$E$10,1,0),
IF(AND(COUNTIF(AY53,"&gt;0")&gt;0,D53="m",J53="U17"),
     IF(AY53&gt;Normwerte!$E$9,1,0),
IF(AND(COUNTIF(AY53,"&gt;0")&gt;0,D53="m",J53="U18"),
     IF(AY53&gt;Normwerte!$E$8,1,0),
IF(AND(COUNTIF(AY53,"&gt;0")&gt;0,D53="w",J53="U13"),
     IF(AY53&gt;Normwerte!$E$7,1,0),
IF(AND(COUNTIF(AY53,"&gt;0")&gt;0,D53="w",J53="U14"),
     IF(AY53&gt;Normwerte!$E$6,1,0),
IF(AND(COUNTIF(AY53,"&gt;0")&gt;0,D53="w",J53="U15"),
     IF(AY53&gt;Normwerte!$E$5,1,0),
IF(AND(COUNTIF(AY53,"&gt;0")&gt;0,D53="w",J53="U16"),
     IF(AY53&gt;Normwerte!$E$4,1,0),
IF(AND(COUNTIF(AY53,"&gt;0")&gt;0,D53="w",J53="U17"),
     IF(AY53&gt;Normwerte!$E$3,1,0),
IF(AND(COUNTIF(AY53,"&gt;0")&gt;0,D53="w",J53="U18"),
     IF(AY53&gt;Normwerte!$E$2,1,0),"")
)))))))))))</f>
        <v/>
      </c>
      <c r="BA53" s="6"/>
      <c r="BB53" s="6"/>
      <c r="BC53" s="6"/>
      <c r="BD5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3" s="56" t="str">
        <f t="shared" si="8"/>
        <v/>
      </c>
      <c r="BF53" s="38" t="str">
        <f>IF(AND(COUNTIF(BE53,"&gt;0")&gt;0,D53="m",J53="U13"),
    IF(BE53&gt;Normwerte!$F$13,1,0),
IF(AND(COUNTIF(BE53,"&gt;0")&gt;0,D53="m",J53="U14"),
     IF(BE53&gt;Normwerte!$F$12,1,0),
IF(AND(COUNTIF(BE53,"&gt;0")&gt;0,D53="m",J53="U15"),
     IF(BE53&gt;Normwerte!$F$11,1,0),
IF(AND(COUNTIF(BE53,"&gt;0")&gt;0,D53="m",J53="U16"),
     IF(BE53&gt;Normwerte!$F$10,1,0),
IF(AND(COUNTIF(BE53,"&gt;0")&gt;0,D53="m",J53="U17"),
     IF(BE53&gt;Normwerte!$F$9,1,0),
IF(AND(COUNTIF(BE53,"&gt;0")&gt;0,D53="m",J53="U18"),
     IF(BE53&gt;Normwerte!$F$8,1,0),
IF(AND(COUNTIF(BE53,"&gt;0")&gt;0,D53="w",J53="U13"),
     IF(BE53&gt;Normwerte!$F$7,1,0),
IF(AND(COUNTIF(BE53,"&gt;0")&gt;0,D53="w",J53="U14"),
     IF(BE53&gt;Normwerte!$F$6,1,0),
IF(AND(COUNTIF(BE53,"&gt;0")&gt;0,D53="w",J53="U15"),
     IF(BE53&gt;Normwerte!$F$5,1,0),
IF(AND(COUNTIF(BE53,"&gt;0")&gt;0,D53="w",J53="U16"),
     IF(BE53&gt;Normwerte!$F$4,1,0),
IF(AND(COUNTIF(BE53,"&gt;0")&gt;0,D53="w",J53="U17"),
     IF(BE53&gt;Normwerte!$F$3,1,0),
IF(AND(COUNTIF(BE53,"&gt;0")&gt;0,D53="w",J53="U18"),
     IF(BE53&gt;Normwerte!$F$2,1,0),"")
)))))))))))</f>
        <v/>
      </c>
      <c r="BG53" s="6"/>
      <c r="BH53" s="6"/>
      <c r="BI53" s="6"/>
      <c r="BJ53" s="40" t="str">
        <f>IF(COUNTIF(Table25[[#This Row],[Schlagballwurf V1
'[km/h']]:[Schlagballwurf V3
'[km/h']]],"&gt;0")&gt;0,
     MAX(Table25[[#This Row],[Schlagballwurf V1
'[km/h']]:[Schlagballwurf V3
'[km/h']]]),
     "")</f>
        <v/>
      </c>
      <c r="BK53" s="57" t="str">
        <f t="shared" si="14"/>
        <v/>
      </c>
      <c r="BL53" s="38" t="str">
        <f>IF(AND(COUNTIF(BK53,"&gt;0")&gt;0,D53="m",J53="U13"),
     IF(BK53&gt;Normwerte!$G$13,1,0),
IF(AND(COUNTIF(BK53,"&gt;0")&gt;0,D53="m",J53="U14"),
     IF(BK53&gt;Normwerte!$G$12,1,0),
IF(AND(COUNTIF(BK53,"&gt;0")&gt;0,D53="m",J53="U15"),
     IF(BK53&gt;Normwerte!$G$11,1,0),
IF(AND(COUNTIF(BK53,"&gt;0")&gt;0,D53="m",J53="U16"),
     IF(BK53&gt;Normwerte!$G$10,1,0),
IF(AND(COUNTIF(BK53,"&gt;0")&gt;0,D53="m",J53="U17"),
     IF(BK53&gt;Normwerte!$G$9,1,0),
IF(AND(COUNTIF(BK53,"&gt;0")&gt;0,D53="m",J53="U18"),
     IF(BK53&gt;Normwerte!$G$8,1,0),
IF(AND(COUNTIF(BK53,"&gt;0")&gt;0,D53="w",J53="U13"),
     IF(BK53&gt;Normwerte!$G$7,1,0),
IF(AND(COUNTIF(BK53,"&gt;0")&gt;0,D53="w",J53="U14"),
     IF(BK53&gt;Normwerte!$G$6,1,0),
IF(AND(COUNTIF(BK53,"&gt;0")&gt;0,D53="w",J53="U15"),
     IF(BK53&gt;Normwerte!$G$5,1,0),
IF(AND(COUNTIF(BK53,"&gt;0")&gt;0,D53="w",J53="U16"),
     IF(BK53&gt;Normwerte!$G$4,1,0),
IF(AND(COUNTIF(BK53,"&gt;0")&gt;0,D53="w",J53="U17"),
     IF(BK53&gt;Normwerte!$G$3,1,0),
IF(AND(COUNTIF(BK53,"&gt;0")&gt;0,D53="w",J53="U18"),
     IF(BK53&gt;Normwerte!$G$2,1,0),"")
)))))))))))</f>
        <v/>
      </c>
      <c r="BM53" s="6"/>
      <c r="BN53" s="6"/>
      <c r="BO53" s="6"/>
      <c r="BP53" s="6"/>
      <c r="BQ53" s="40" t="str">
        <f>IF(COUNTIF(Table25[[#This Row],[T-Test links
V1
'[s']]:[T-Test links
V2
'[s']]],"&gt;0")&gt;0,
     MIN(Table25[[#This Row],[T-Test links
V1
'[s']]:[T-Test links
V2
'[s']]]),
     "")</f>
        <v/>
      </c>
      <c r="BR53" s="40" t="str">
        <f>IF(COUNTIF(Table25[[#This Row],[T-Test rechts 
V1
'[s']]:[T-Test rechts
V2
'[s']]],"&gt;0")&gt;0,
     MIN(Table25[[#This Row],[T-Test rechts 
V1
'[s']]:[T-Test rechts
V2
'[s']]]),
     "")</f>
        <v/>
      </c>
      <c r="BS5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3" s="57" t="str">
        <f t="shared" si="15"/>
        <v/>
      </c>
      <c r="BU53" s="38" t="str">
        <f>IF(AND(COUNTIF(BT53,"&gt;0")&gt;0,D53="m",J53="U13"),
     IF(BT53&gt;Normwerte!$H$13,1,0),
IF(AND(COUNTIF(BT53,"&gt;0")&gt;0,D53="m",J53="U14"),
     IF(BT53&gt;Normwerte!$H$12,1,0),
IF(AND(COUNTIF(BT53,"&gt;0")&gt;0,D53="m",J53="U15"),
     IF(BT53&gt;Normwerte!$H$11,1,0),
IF(AND(COUNTIF(BT53,"&gt;0")&gt;0,D53="m",J53="U16"),
     IF(BT53&gt;Normwerte!$H$10,1,0),
IF(AND(COUNTIF(BT53,"&gt;0")&gt;0,D53="m",J53="U17"),
     IF(BT53&gt;Normwerte!$H$9,1,0),
IF(AND(COUNTIF(BT53,"&gt;0")&gt;0,D53="m",J53="U18"),
     IF(BT53&gt;Normwerte!$H$8,1,0),
IF(AND(COUNTIF(BT53,"&gt;0")&gt;0,D53="w",J53="U13"),
     IF(BT53&gt;Normwerte!$H$7,1,0),
IF(AND(COUNTIF(BT53,"&gt;0")&gt;0,D53="w",J53="U14"),
     IF(BT53&gt;Normwerte!$H$6,1,0),
IF(AND(COUNTIF(BT53,"&gt;0")&gt;0,D53="w",J53="U15"),
     IF(BT53&gt;Normwerte!$H$5,1,0),
IF(AND(COUNTIF(BT53,"&gt;0")&gt;0,D53="w",J53="U16"),
     IF(BT53&gt;Normwerte!$H$4,1,0),
IF(AND(COUNTIF(BT53,"&gt;0")&gt;0,D53="w",J53="U17"),
     IF(BT53&gt;Normwerte!$H$3,1,0),
IF(AND(COUNTIF(BT53,"&gt;0")&gt;0,D53="w",J53="U18"),
     IF(BT53&gt;Normwerte!$H$2,1,0),"")
)))))))))))</f>
        <v/>
      </c>
    </row>
    <row r="54" spans="2:73" x14ac:dyDescent="0.45">
      <c r="B54" s="103"/>
      <c r="C54" s="103"/>
      <c r="D54" s="43"/>
      <c r="E54" s="93"/>
      <c r="F54" s="53"/>
      <c r="G54" s="5"/>
      <c r="H54" s="95"/>
      <c r="I54" s="12" t="str">
        <f>IF(ISBLANK(Table25[[#This Row],[Geb.Datum
'[TT.MM.JJJJ']]]),"",
     YEAR(Table25[[#This Row],[Geb.Datum
'[TT.MM.JJJJ']]]))</f>
        <v/>
      </c>
      <c r="J54" s="30" t="str">
        <f>_xlfn.XLOOKUP(Table25[[#This Row],[Geburtsjahr]],Altersklasse!$B$2:$B$7,Altersklasse!$A$2:$A$7,"",0)</f>
        <v/>
      </c>
      <c r="K54" s="42" t="str">
        <f t="shared" si="16"/>
        <v/>
      </c>
      <c r="L54" s="50" t="str">
        <f>IF(OR(ISBLANK(AF54),NOT(ISNUMBER(AF54))),"",IF(AND(AF54&gt;0,D54="m",J54="U13"),
    IF(AF54&gt;Normwerte!$J$13,2,IF(AF54&gt;Normwerte!$I$13,1,0)),
IF(AND(AF54&gt;0,D54="m",J54="U14"),
     IF(AF54&gt;Normwerte!$J$12,2,IF(AF54&gt;Normwerte!$I$12,1,0)),
IF(AND(AF54&gt;0,D54="m",J54="U15"),
     IF(AF54&gt;Normwerte!$J$11,2,IF(AF54&gt;Normwerte!$I$11,1,0)),
IF(AND(AF54&gt;0,D54="m",J54="U16"),
     IF(AF54&gt;Normwerte!$J$10,2,IF(AF54&gt;Normwerte!$I$10,1,0)),
IF(AND(AF54&gt;0,D54="m",J54="U17"),
     IF(AF54&gt;Normwerte!$J$9,2,IF(AF54&gt;Normwerte!$I$9,1,0)),
IF(AND(AF54&gt;0,D54="m",J54="U18"),
     IF(AF54&gt;Normwerte!$J$8,2,IF(AF54&gt;Normwerte!$I$8,1,0)),
IF(AND(AF54&gt;0,D54="w",J54="U13"),
     IF(AF54&gt;Normwerte!$J$7,2,IF(AF54&gt;Normwerte!$I$7,1,0)),
IF(AND(AF54&gt;0,D54="w",J54="U14"),
     IF(AF54&gt;Normwerte!$J$6,2,IF(AF54&gt;Normwerte!$I$6,1,0)),
IF(AND(AF54&gt;0,D54="w",J54="U15"),
     IF(AF54&gt;Normwerte!$J$5,2,IF(AF54&gt;Normwerte!$I$5,1,0)),
IF(AND(AF54&gt;0,D54="w",J54="U16"),
     IF(AF54&gt;Normwerte!$J$4,2,IF(AF54&gt;Normwerte!$I$4,1,0)),
IF(AND(AF54&gt;0,D54="w",J54="U17"),
     IF(AF54&gt;Normwerte!$J$3,2,IF(AF54&gt;Normwerte!$I$3,1,0)),
IF(AND(AF54&gt;0,D54="w",J54="U18"),
     IF(AF54&gt;Normwerte!$J$2,2,IF(AF54&gt;Normwerte!$I$2,1,0)),"")
))))))))))))</f>
        <v/>
      </c>
      <c r="M54" s="64" t="str">
        <f>IF(AND(Table25[[#This Row],[Position '[L/AA/MB/S/D']]]="L",L54&lt;2),1,Table25[[#This Row],[Landeskader
Punkte
Anthro Berechnung]])</f>
        <v/>
      </c>
      <c r="N54" s="65" t="str">
        <f>IFERROR(IF((Table25[[#This Row],[Z-Score CMJ]]+Table25[[#This Row],[Z Score Spike]])&gt;0, (Table25[[#This Row],[Z-Score CMJ]]+Table25[[#This Row],[Z Score Spike]])/2, ""), "")</f>
        <v/>
      </c>
      <c r="O54" s="63" t="str">
        <f>IF(AND(COUNTIF(N54,"&gt;0")&gt;0,D54="m",J54="U13"),
    IF(N54&gt;Normwerte!$C$13,1,0),
IF(AND(COUNTIF(N54,"&gt;0")&gt;0,D54="m",J54="U14"),
     IF(N54&gt;Normwerte!$C$12,1,0),
IF(AND(COUNTIF(N54,"&gt;0")&gt;0,D54="m",J54="U15"),
     IF(N54&gt;Normwerte!$C$11,1,0),
IF(AND(COUNTIF(N54,"&gt;0")&gt;0,D54="m",J54="U16"),
     IF(N54&gt;Normwerte!$C$10,1,0),
IF(AND(COUNTIF(N54,"&gt;0")&gt;0,D54="m",J54="U17"),
     IF(N54&gt;Normwerte!$C$9,1,0),
IF(AND(COUNTIF(N54,"&gt;0")&gt;0,D54="m",J54="U18"),
     IF(N54&gt;Normwerte!$C$8,1,0),
IF(AND(COUNTIF(N54,"&gt;0")&gt;0,D54="w",J54="U13"),
     IF(N54&gt;Normwerte!$C$7,1,0),
IF(AND(COUNTIF(N54,"&gt;0")&gt;0,D54="w",J54="U14"),
     IF(N54&gt;Normwerte!$C$6,1,0),
IF(AND(COUNTIF(N54,"&gt;0")&gt;0,D54="w",J54="U15"),
     IF(N54&gt;Normwerte!$C$5,1,0),
IF(AND(COUNTIF(N54,"&gt;0")&gt;0,D54="w",J54="U16"),
     IF(N54&gt;Normwerte!$C$4,1,0),
IF(AND(COUNTIF(N54,"&gt;0")&gt;0,D54="w",J54="U17"),
     IF(N54&gt;Normwerte!$C$3,1,0),
IF(AND(COUNTIF(N54,"&gt;0")&gt;0,D54="w",J54="U18"),
     IF(N54&gt;Normwerte!$C$2,1,0),"")
)))))))))))</f>
        <v/>
      </c>
      <c r="P5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4" s="63" t="str">
        <f>IF(AND(COUNTIF(P54,"&gt;0")&gt;0,D54="m",J54="U13"),
    IF(P54&gt;Normwerte!$F$13,1,0),
IF(AND(COUNTIF(P54,"&gt;0")&gt;0,D54="m",J54="U14"),
     IF(P54&gt;Normwerte!$F$12,1,0),
IF(AND(COUNTIF(P54,"&gt;0")&gt;0,D54="m",J54="U15"),
     IF(P54&gt;Normwerte!$F$11,1,0),
IF(AND(COUNTIF(P54,"&gt;0")&gt;0,D54="m",J54="U16"),
     IF(P54&gt;Normwerte!$F$10,1,0),
IF(AND(COUNTIF(P54,"&gt;0")&gt;0,D54="m",J54="U17"),
     IF(P54&gt;Normwerte!$F$9,1,0),
IF(AND(COUNTIF(P54,"&gt;0")&gt;0,D54="m",J54="U18"),
     IF(P54&gt;Normwerte!$F$8,1,0),
IF(AND(COUNTIF(P54,"&gt;0")&gt;0,D54="w",J54="U13"),
     IF(P54&gt;Normwerte!$F$7,1,0),
IF(AND(COUNTIF(P54,"&gt;0")&gt;0,D54="w",J54="U14"),
     IF(P54&gt;Normwerte!$F$6,1,0),
IF(AND(COUNTIF(P54,"&gt;0")&gt;0,D54="w",J54="U15"),
     IF(P54&gt;Normwerte!$F$5,1,0),
IF(AND(COUNTIF(P54,"&gt;0")&gt;0,D54="w",J54="U16"),
     IF(P54&gt;Normwerte!$F$4,1,0),
IF(AND(COUNTIF(P54,"&gt;0")&gt;0,D54="w",J54="U17"),
     IF(P54&gt;Normwerte!$F$3,1,0),
IF(AND(COUNTIF(P54,"&gt;0")&gt;0,D54="w",J54="U18"),
     IF(P54&gt;Normwerte!$F$2,1,0),"")
)))))))))))</f>
        <v/>
      </c>
      <c r="R54" s="66" t="str">
        <f>Table25[[#This Row],[Punkte
T-Test]]</f>
        <v/>
      </c>
      <c r="S54" s="73" t="str">
        <f>IF(SUMIF(Table25[[#This Row],[Landeskader
Punkte
Anthro]:[Landeskader
Punkte
T-Test]],"&gt;0")=0,
    "",
    SUM(M54,O54,Q54,R54))</f>
        <v/>
      </c>
      <c r="T54" s="101"/>
      <c r="U54" s="101"/>
      <c r="V54" s="26"/>
      <c r="W54" s="26"/>
      <c r="X54" s="26"/>
      <c r="Y54" s="24"/>
      <c r="Z54" s="24"/>
      <c r="AA54" s="24"/>
      <c r="AB54" s="26"/>
      <c r="AC54" s="26"/>
      <c r="AD5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4" s="55" t="str">
        <f t="shared" si="7"/>
        <v/>
      </c>
      <c r="AF54" s="75" t="str">
        <f t="shared" si="10"/>
        <v/>
      </c>
      <c r="AG54" s="74"/>
      <c r="AH54" s="52"/>
      <c r="AI54" s="24"/>
      <c r="AJ54" s="36" t="str">
        <f>IF(COUNTIF(Table25[[#This Row],[Jump &amp; Reach 
(CMJ) V1]:[Jump &amp; Reach 
(CMJ) V3]],"&gt;0")&gt;0,
     MAX(Table25[[#This Row],[Jump &amp; Reach 
(CMJ) V1]:[Jump &amp; Reach 
(CMJ) V3]]),
     "")</f>
        <v/>
      </c>
      <c r="AK54" s="37" t="str">
        <f>IF(COUNTIF(Table25[[#This Row],[Jump &amp; Reach 
(CMJ) max.]],"&gt;0")&gt;0,
     Table25[[#This Row],[Jump &amp; Reach 
(CMJ) max.]]-Table25[[#This Row],[Reichhöhe
einarmig '[cm']]],
     "")</f>
        <v/>
      </c>
      <c r="AL54" s="57" t="str">
        <f t="shared" si="11"/>
        <v/>
      </c>
      <c r="AM54" s="38" t="str">
        <f>IF(AND(COUNTIF(AL54,"&gt;0")&gt;0,D54="m",J54="U13"),
    IF(AL54&gt;Normwerte!$C$13,1,0),
IF(AND(COUNTIF(AL54,"&gt;0")&gt;0,D54="m",J54="U14"),
     IF(AL54&gt;Normwerte!$C$12,1,0),
IF(AND(COUNTIF(AL54,"&gt;0")&gt;0,D54="m",J54="U15"),
     IF(AL54&gt;Normwerte!$C$11,1,0),
IF(AND(COUNTIF(AL54,"&gt;0")&gt;0,D54="m",J54="U16"),
     IF(AL54&gt;Normwerte!$C$10,1,0),
IF(AND(COUNTIF(AL54,"&gt;0")&gt;0,D54="m",J54="U17"),
     IF(AL54&gt;Normwerte!$C$9,1,0),
IF(AND(COUNTIF(AL54,"&gt;0")&gt;0,D54="m",J54="U18"),
     IF(AL54&gt;Normwerte!$C$8,1,0),
IF(AND(COUNTIF(AL54,"&gt;0")&gt;0,D54="w",J54="U13"),
     IF(AL54&gt;Normwerte!$C$7,1,0),
IF(AND(COUNTIF(AL54,"&gt;0")&gt;0,D54="w",J54="U14"),
     IF(AL54&gt;Normwerte!$C$6,1,0),
IF(AND(COUNTIF(AL54,"&gt;0")&gt;0,D54="w",J54="U15"),
     IF(AL54&gt;Normwerte!$C$5,1,0),
IF(AND(COUNTIF(AL54,"&gt;0")&gt;0,D54="w",J54="U16"),
     IF(AL54&gt;Normwerte!$C$4,1,0),
IF(AND(COUNTIF(AL54,"&gt;0")&gt;0,D54="w",J54="U17"),
     IF(AL54&gt;Normwerte!$C$3,1,0),
IF(AND(COUNTIF(AL54,"&gt;0")&gt;0,D54="w",J54="U18"),
     IF(AL54&gt;Normwerte!$C$2,1,0),"")
)))))))))))</f>
        <v/>
      </c>
      <c r="AN54" s="6"/>
      <c r="AO54" s="6"/>
      <c r="AP54" s="6"/>
      <c r="AQ5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4" s="38" t="str">
        <f>IF(COUNTIF(Table25[[#This Row],[Jump &amp; Reach 
(Spike) max.]],"&gt;0")&gt;0,
     Table25[[#This Row],[Jump &amp; Reach 
(Spike) max.]]-Table25[[#This Row],[Reichhöhe
einarmig '[cm']]],
     "")</f>
        <v/>
      </c>
      <c r="AS54" s="57" t="str">
        <f t="shared" si="12"/>
        <v/>
      </c>
      <c r="AT54" s="38" t="str">
        <f>IF(AND(COUNTIF(AS54,"&gt;0")&gt;0,D54="m",J54="U13"),
    IF(AS54&gt;Normwerte!$D$13,1,0),
IF(AND(COUNTIF(AS54,"&gt;0")&gt;0,D54="m",J54="U14"),
     IF(AS54&gt;Normwerte!$D$12,1,0),
IF(AND(COUNTIF(AS54,"&gt;0")&gt;0,D54="m",J54="U15"),
     IF(AS54&gt;Normwerte!$D$11,1,0),
IF(AND(COUNTIF(AS54,"&gt;0")&gt;0,D54="m",J54="U16"),
     IF(AS54&gt;Normwerte!$D$10,1,0),
IF(AND(COUNTIF(AS54,"&gt;0")&gt;0,D54="m",J54="U17"),
     IF(AS54&gt;Normwerte!$D$9,1,0),
IF(AND(COUNTIF(AS54,"&gt;0")&gt;0,D54="m",J54="U18"),
     IF(AS54&gt;Normwerte!$D$8,1,0),
IF(AND(COUNTIF(AS54,"&gt;0")&gt;0,D54="w",J54="U13"),
     IF(AS54&gt;Normwerte!$D$7,1,0),
IF(AND(COUNTIF(AS54,"&gt;0")&gt;0,D54="w",J54="U14"),
     IF(AS54&gt;Normwerte!$D$6,1,0),
IF(AND(COUNTIF(AS54,"&gt;0")&gt;0,D54="w",J54="U15"),
     IF(AS54&gt;Normwerte!$D$5,1,0),
IF(AND(COUNTIF(AS54,"&gt;0")&gt;0,D54="w",J54="U16"),
     IF(AS54&gt;Normwerte!$D$4,1,0),
IF(AND(COUNTIF(AS54,"&gt;0")&gt;0,D54="w",J54="U17"),
     IF(AS54&gt;Normwerte!$D$3,1,0),
IF(AND(COUNTIF(AS54,"&gt;0")&gt;0,D54="w",J54="U18"),
     IF(AS54&gt;Normwerte!$D$2,1,0),"")
)))))))))))</f>
        <v/>
      </c>
      <c r="AU54" s="6"/>
      <c r="AV54" s="6"/>
      <c r="AW54" s="6"/>
      <c r="AX5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4" s="57" t="str">
        <f t="shared" si="13"/>
        <v/>
      </c>
      <c r="AZ54" s="38" t="str">
        <f>IF(AND(COUNTIF(AY54,"&gt;0")&gt;0,D54="m",J54="U13"),
    IF(AY54&gt;Normwerte!$E$13,1,0),
IF(AND(COUNTIF(AY54,"&gt;0")&gt;0,D54="m",J54="U14"),
     IF(AY54&gt;Normwerte!$E$12,1,0),
IF(AND(COUNTIF(AY54,"&gt;0")&gt;0,D54="m",J54="U15"),
     IF(AY54&gt;Normwerte!$E$11,1,0),
IF(AND(COUNTIF(AY54,"&gt;0")&gt;0,D54="m",J54="U16"),
     IF(AY54&gt;Normwerte!$E$10,1,0),
IF(AND(COUNTIF(AY54,"&gt;0")&gt;0,D54="m",J54="U17"),
     IF(AY54&gt;Normwerte!$E$9,1,0),
IF(AND(COUNTIF(AY54,"&gt;0")&gt;0,D54="m",J54="U18"),
     IF(AY54&gt;Normwerte!$E$8,1,0),
IF(AND(COUNTIF(AY54,"&gt;0")&gt;0,D54="w",J54="U13"),
     IF(AY54&gt;Normwerte!$E$7,1,0),
IF(AND(COUNTIF(AY54,"&gt;0")&gt;0,D54="w",J54="U14"),
     IF(AY54&gt;Normwerte!$E$6,1,0),
IF(AND(COUNTIF(AY54,"&gt;0")&gt;0,D54="w",J54="U15"),
     IF(AY54&gt;Normwerte!$E$5,1,0),
IF(AND(COUNTIF(AY54,"&gt;0")&gt;0,D54="w",J54="U16"),
     IF(AY54&gt;Normwerte!$E$4,1,0),
IF(AND(COUNTIF(AY54,"&gt;0")&gt;0,D54="w",J54="U17"),
     IF(AY54&gt;Normwerte!$E$3,1,0),
IF(AND(COUNTIF(AY54,"&gt;0")&gt;0,D54="w",J54="U18"),
     IF(AY54&gt;Normwerte!$E$2,1,0),"")
)))))))))))</f>
        <v/>
      </c>
      <c r="BA54" s="6"/>
      <c r="BB54" s="6"/>
      <c r="BC54" s="6"/>
      <c r="BD5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4" s="56" t="str">
        <f t="shared" si="8"/>
        <v/>
      </c>
      <c r="BF54" s="38" t="str">
        <f>IF(AND(COUNTIF(BE54,"&gt;0")&gt;0,D54="m",J54="U13"),
    IF(BE54&gt;Normwerte!$F$13,1,0),
IF(AND(COUNTIF(BE54,"&gt;0")&gt;0,D54="m",J54="U14"),
     IF(BE54&gt;Normwerte!$F$12,1,0),
IF(AND(COUNTIF(BE54,"&gt;0")&gt;0,D54="m",J54="U15"),
     IF(BE54&gt;Normwerte!$F$11,1,0),
IF(AND(COUNTIF(BE54,"&gt;0")&gt;0,D54="m",J54="U16"),
     IF(BE54&gt;Normwerte!$F$10,1,0),
IF(AND(COUNTIF(BE54,"&gt;0")&gt;0,D54="m",J54="U17"),
     IF(BE54&gt;Normwerte!$F$9,1,0),
IF(AND(COUNTIF(BE54,"&gt;0")&gt;0,D54="m",J54="U18"),
     IF(BE54&gt;Normwerte!$F$8,1,0),
IF(AND(COUNTIF(BE54,"&gt;0")&gt;0,D54="w",J54="U13"),
     IF(BE54&gt;Normwerte!$F$7,1,0),
IF(AND(COUNTIF(BE54,"&gt;0")&gt;0,D54="w",J54="U14"),
     IF(BE54&gt;Normwerte!$F$6,1,0),
IF(AND(COUNTIF(BE54,"&gt;0")&gt;0,D54="w",J54="U15"),
     IF(BE54&gt;Normwerte!$F$5,1,0),
IF(AND(COUNTIF(BE54,"&gt;0")&gt;0,D54="w",J54="U16"),
     IF(BE54&gt;Normwerte!$F$4,1,0),
IF(AND(COUNTIF(BE54,"&gt;0")&gt;0,D54="w",J54="U17"),
     IF(BE54&gt;Normwerte!$F$3,1,0),
IF(AND(COUNTIF(BE54,"&gt;0")&gt;0,D54="w",J54="U18"),
     IF(BE54&gt;Normwerte!$F$2,1,0),"")
)))))))))))</f>
        <v/>
      </c>
      <c r="BG54" s="6"/>
      <c r="BH54" s="6"/>
      <c r="BI54" s="6"/>
      <c r="BJ54" s="40" t="str">
        <f>IF(COUNTIF(Table25[[#This Row],[Schlagballwurf V1
'[km/h']]:[Schlagballwurf V3
'[km/h']]],"&gt;0")&gt;0,
     MAX(Table25[[#This Row],[Schlagballwurf V1
'[km/h']]:[Schlagballwurf V3
'[km/h']]]),
     "")</f>
        <v/>
      </c>
      <c r="BK54" s="57" t="str">
        <f t="shared" si="14"/>
        <v/>
      </c>
      <c r="BL54" s="38" t="str">
        <f>IF(AND(COUNTIF(BK54,"&gt;0")&gt;0,D54="m",J54="U13"),
     IF(BK54&gt;Normwerte!$G$13,1,0),
IF(AND(COUNTIF(BK54,"&gt;0")&gt;0,D54="m",J54="U14"),
     IF(BK54&gt;Normwerte!$G$12,1,0),
IF(AND(COUNTIF(BK54,"&gt;0")&gt;0,D54="m",J54="U15"),
     IF(BK54&gt;Normwerte!$G$11,1,0),
IF(AND(COUNTIF(BK54,"&gt;0")&gt;0,D54="m",J54="U16"),
     IF(BK54&gt;Normwerte!$G$10,1,0),
IF(AND(COUNTIF(BK54,"&gt;0")&gt;0,D54="m",J54="U17"),
     IF(BK54&gt;Normwerte!$G$9,1,0),
IF(AND(COUNTIF(BK54,"&gt;0")&gt;0,D54="m",J54="U18"),
     IF(BK54&gt;Normwerte!$G$8,1,0),
IF(AND(COUNTIF(BK54,"&gt;0")&gt;0,D54="w",J54="U13"),
     IF(BK54&gt;Normwerte!$G$7,1,0),
IF(AND(COUNTIF(BK54,"&gt;0")&gt;0,D54="w",J54="U14"),
     IF(BK54&gt;Normwerte!$G$6,1,0),
IF(AND(COUNTIF(BK54,"&gt;0")&gt;0,D54="w",J54="U15"),
     IF(BK54&gt;Normwerte!$G$5,1,0),
IF(AND(COUNTIF(BK54,"&gt;0")&gt;0,D54="w",J54="U16"),
     IF(BK54&gt;Normwerte!$G$4,1,0),
IF(AND(COUNTIF(BK54,"&gt;0")&gt;0,D54="w",J54="U17"),
     IF(BK54&gt;Normwerte!$G$3,1,0),
IF(AND(COUNTIF(BK54,"&gt;0")&gt;0,D54="w",J54="U18"),
     IF(BK54&gt;Normwerte!$G$2,1,0),"")
)))))))))))</f>
        <v/>
      </c>
      <c r="BM54" s="6"/>
      <c r="BN54" s="6"/>
      <c r="BO54" s="6"/>
      <c r="BP54" s="6"/>
      <c r="BQ54" s="40" t="str">
        <f>IF(COUNTIF(Table25[[#This Row],[T-Test links
V1
'[s']]:[T-Test links
V2
'[s']]],"&gt;0")&gt;0,
     MIN(Table25[[#This Row],[T-Test links
V1
'[s']]:[T-Test links
V2
'[s']]]),
     "")</f>
        <v/>
      </c>
      <c r="BR54" s="40" t="str">
        <f>IF(COUNTIF(Table25[[#This Row],[T-Test rechts 
V1
'[s']]:[T-Test rechts
V2
'[s']]],"&gt;0")&gt;0,
     MIN(Table25[[#This Row],[T-Test rechts 
V1
'[s']]:[T-Test rechts
V2
'[s']]]),
     "")</f>
        <v/>
      </c>
      <c r="BS5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4" s="57" t="str">
        <f t="shared" si="15"/>
        <v/>
      </c>
      <c r="BU54" s="38" t="str">
        <f>IF(AND(COUNTIF(BT54,"&gt;0")&gt;0,D54="m",J54="U13"),
     IF(BT54&gt;Normwerte!$H$13,1,0),
IF(AND(COUNTIF(BT54,"&gt;0")&gt;0,D54="m",J54="U14"),
     IF(BT54&gt;Normwerte!$H$12,1,0),
IF(AND(COUNTIF(BT54,"&gt;0")&gt;0,D54="m",J54="U15"),
     IF(BT54&gt;Normwerte!$H$11,1,0),
IF(AND(COUNTIF(BT54,"&gt;0")&gt;0,D54="m",J54="U16"),
     IF(BT54&gt;Normwerte!$H$10,1,0),
IF(AND(COUNTIF(BT54,"&gt;0")&gt;0,D54="m",J54="U17"),
     IF(BT54&gt;Normwerte!$H$9,1,0),
IF(AND(COUNTIF(BT54,"&gt;0")&gt;0,D54="m",J54="U18"),
     IF(BT54&gt;Normwerte!$H$8,1,0),
IF(AND(COUNTIF(BT54,"&gt;0")&gt;0,D54="w",J54="U13"),
     IF(BT54&gt;Normwerte!$H$7,1,0),
IF(AND(COUNTIF(BT54,"&gt;0")&gt;0,D54="w",J54="U14"),
     IF(BT54&gt;Normwerte!$H$6,1,0),
IF(AND(COUNTIF(BT54,"&gt;0")&gt;0,D54="w",J54="U15"),
     IF(BT54&gt;Normwerte!$H$5,1,0),
IF(AND(COUNTIF(BT54,"&gt;0")&gt;0,D54="w",J54="U16"),
     IF(BT54&gt;Normwerte!$H$4,1,0),
IF(AND(COUNTIF(BT54,"&gt;0")&gt;0,D54="w",J54="U17"),
     IF(BT54&gt;Normwerte!$H$3,1,0),
IF(AND(COUNTIF(BT54,"&gt;0")&gt;0,D54="w",J54="U18"),
     IF(BT54&gt;Normwerte!$H$2,1,0),"")
)))))))))))</f>
        <v/>
      </c>
    </row>
    <row r="55" spans="2:73" x14ac:dyDescent="0.45">
      <c r="B55" s="103"/>
      <c r="C55" s="103"/>
      <c r="D55" s="43"/>
      <c r="E55" s="93"/>
      <c r="F55" s="53"/>
      <c r="G55" s="5"/>
      <c r="H55" s="95"/>
      <c r="I55" s="12" t="str">
        <f>IF(ISBLANK(Table25[[#This Row],[Geb.Datum
'[TT.MM.JJJJ']]]),"",
     YEAR(Table25[[#This Row],[Geb.Datum
'[TT.MM.JJJJ']]]))</f>
        <v/>
      </c>
      <c r="J55" s="30" t="str">
        <f>_xlfn.XLOOKUP(Table25[[#This Row],[Geburtsjahr]],Altersklasse!$B$2:$B$7,Altersklasse!$A$2:$A$7,"",0)</f>
        <v/>
      </c>
      <c r="K55" s="42" t="str">
        <f t="shared" si="16"/>
        <v/>
      </c>
      <c r="L55" s="50" t="str">
        <f>IF(OR(ISBLANK(AF55),NOT(ISNUMBER(AF55))),"",IF(AND(AF55&gt;0,D55="m",J55="U13"),
    IF(AF55&gt;Normwerte!$J$13,2,IF(AF55&gt;Normwerte!$I$13,1,0)),
IF(AND(AF55&gt;0,D55="m",J55="U14"),
     IF(AF55&gt;Normwerte!$J$12,2,IF(AF55&gt;Normwerte!$I$12,1,0)),
IF(AND(AF55&gt;0,D55="m",J55="U15"),
     IF(AF55&gt;Normwerte!$J$11,2,IF(AF55&gt;Normwerte!$I$11,1,0)),
IF(AND(AF55&gt;0,D55="m",J55="U16"),
     IF(AF55&gt;Normwerte!$J$10,2,IF(AF55&gt;Normwerte!$I$10,1,0)),
IF(AND(AF55&gt;0,D55="m",J55="U17"),
     IF(AF55&gt;Normwerte!$J$9,2,IF(AF55&gt;Normwerte!$I$9,1,0)),
IF(AND(AF55&gt;0,D55="m",J55="U18"),
     IF(AF55&gt;Normwerte!$J$8,2,IF(AF55&gt;Normwerte!$I$8,1,0)),
IF(AND(AF55&gt;0,D55="w",J55="U13"),
     IF(AF55&gt;Normwerte!$J$7,2,IF(AF55&gt;Normwerte!$I$7,1,0)),
IF(AND(AF55&gt;0,D55="w",J55="U14"),
     IF(AF55&gt;Normwerte!$J$6,2,IF(AF55&gt;Normwerte!$I$6,1,0)),
IF(AND(AF55&gt;0,D55="w",J55="U15"),
     IF(AF55&gt;Normwerte!$J$5,2,IF(AF55&gt;Normwerte!$I$5,1,0)),
IF(AND(AF55&gt;0,D55="w",J55="U16"),
     IF(AF55&gt;Normwerte!$J$4,2,IF(AF55&gt;Normwerte!$I$4,1,0)),
IF(AND(AF55&gt;0,D55="w",J55="U17"),
     IF(AF55&gt;Normwerte!$J$3,2,IF(AF55&gt;Normwerte!$I$3,1,0)),
IF(AND(AF55&gt;0,D55="w",J55="U18"),
     IF(AF55&gt;Normwerte!$J$2,2,IF(AF55&gt;Normwerte!$I$2,1,0)),"")
))))))))))))</f>
        <v/>
      </c>
      <c r="M55" s="64" t="str">
        <f>IF(AND(Table25[[#This Row],[Position '[L/AA/MB/S/D']]]="L",L55&lt;2),1,Table25[[#This Row],[Landeskader
Punkte
Anthro Berechnung]])</f>
        <v/>
      </c>
      <c r="N55" s="65" t="str">
        <f>IFERROR(IF((Table25[[#This Row],[Z-Score CMJ]]+Table25[[#This Row],[Z Score Spike]])&gt;0, (Table25[[#This Row],[Z-Score CMJ]]+Table25[[#This Row],[Z Score Spike]])/2, ""), "")</f>
        <v/>
      </c>
      <c r="O55" s="63" t="str">
        <f>IF(AND(COUNTIF(N55,"&gt;0")&gt;0,D55="m",J55="U13"),
    IF(N55&gt;Normwerte!$C$13,1,0),
IF(AND(COUNTIF(N55,"&gt;0")&gt;0,D55="m",J55="U14"),
     IF(N55&gt;Normwerte!$C$12,1,0),
IF(AND(COUNTIF(N55,"&gt;0")&gt;0,D55="m",J55="U15"),
     IF(N55&gt;Normwerte!$C$11,1,0),
IF(AND(COUNTIF(N55,"&gt;0")&gt;0,D55="m",J55="U16"),
     IF(N55&gt;Normwerte!$C$10,1,0),
IF(AND(COUNTIF(N55,"&gt;0")&gt;0,D55="m",J55="U17"),
     IF(N55&gt;Normwerte!$C$9,1,0),
IF(AND(COUNTIF(N55,"&gt;0")&gt;0,D55="m",J55="U18"),
     IF(N55&gt;Normwerte!$C$8,1,0),
IF(AND(COUNTIF(N55,"&gt;0")&gt;0,D55="w",J55="U13"),
     IF(N55&gt;Normwerte!$C$7,1,0),
IF(AND(COUNTIF(N55,"&gt;0")&gt;0,D55="w",J55="U14"),
     IF(N55&gt;Normwerte!$C$6,1,0),
IF(AND(COUNTIF(N55,"&gt;0")&gt;0,D55="w",J55="U15"),
     IF(N55&gt;Normwerte!$C$5,1,0),
IF(AND(COUNTIF(N55,"&gt;0")&gt;0,D55="w",J55="U16"),
     IF(N55&gt;Normwerte!$C$4,1,0),
IF(AND(COUNTIF(N55,"&gt;0")&gt;0,D55="w",J55="U17"),
     IF(N55&gt;Normwerte!$C$3,1,0),
IF(AND(COUNTIF(N55,"&gt;0")&gt;0,D55="w",J55="U18"),
     IF(N55&gt;Normwerte!$C$2,1,0),"")
)))))))))))</f>
        <v/>
      </c>
      <c r="P5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5" s="63" t="str">
        <f>IF(AND(COUNTIF(P55,"&gt;0")&gt;0,D55="m",J55="U13"),
    IF(P55&gt;Normwerte!$F$13,1,0),
IF(AND(COUNTIF(P55,"&gt;0")&gt;0,D55="m",J55="U14"),
     IF(P55&gt;Normwerte!$F$12,1,0),
IF(AND(COUNTIF(P55,"&gt;0")&gt;0,D55="m",J55="U15"),
     IF(P55&gt;Normwerte!$F$11,1,0),
IF(AND(COUNTIF(P55,"&gt;0")&gt;0,D55="m",J55="U16"),
     IF(P55&gt;Normwerte!$F$10,1,0),
IF(AND(COUNTIF(P55,"&gt;0")&gt;0,D55="m",J55="U17"),
     IF(P55&gt;Normwerte!$F$9,1,0),
IF(AND(COUNTIF(P55,"&gt;0")&gt;0,D55="m",J55="U18"),
     IF(P55&gt;Normwerte!$F$8,1,0),
IF(AND(COUNTIF(P55,"&gt;0")&gt;0,D55="w",J55="U13"),
     IF(P55&gt;Normwerte!$F$7,1,0),
IF(AND(COUNTIF(P55,"&gt;0")&gt;0,D55="w",J55="U14"),
     IF(P55&gt;Normwerte!$F$6,1,0),
IF(AND(COUNTIF(P55,"&gt;0")&gt;0,D55="w",J55="U15"),
     IF(P55&gt;Normwerte!$F$5,1,0),
IF(AND(COUNTIF(P55,"&gt;0")&gt;0,D55="w",J55="U16"),
     IF(P55&gt;Normwerte!$F$4,1,0),
IF(AND(COUNTIF(P55,"&gt;0")&gt;0,D55="w",J55="U17"),
     IF(P55&gt;Normwerte!$F$3,1,0),
IF(AND(COUNTIF(P55,"&gt;0")&gt;0,D55="w",J55="U18"),
     IF(P55&gt;Normwerte!$F$2,1,0),"")
)))))))))))</f>
        <v/>
      </c>
      <c r="R55" s="66" t="str">
        <f>Table25[[#This Row],[Punkte
T-Test]]</f>
        <v/>
      </c>
      <c r="S55" s="73" t="str">
        <f>IF(SUMIF(Table25[[#This Row],[Landeskader
Punkte
Anthro]:[Landeskader
Punkte
T-Test]],"&gt;0")=0,
    "",
    SUM(M55,O55,Q55,R55))</f>
        <v/>
      </c>
      <c r="T55" s="101"/>
      <c r="U55" s="101"/>
      <c r="V55" s="26"/>
      <c r="W55" s="26"/>
      <c r="X55" s="26"/>
      <c r="Y55" s="24"/>
      <c r="Z55" s="24"/>
      <c r="AA55" s="24"/>
      <c r="AB55" s="26"/>
      <c r="AC55" s="26"/>
      <c r="AD5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5" s="55" t="str">
        <f t="shared" si="7"/>
        <v/>
      </c>
      <c r="AF55" s="75" t="str">
        <f t="shared" si="10"/>
        <v/>
      </c>
      <c r="AG55" s="74"/>
      <c r="AH55" s="52"/>
      <c r="AI55" s="24"/>
      <c r="AJ55" s="36" t="str">
        <f>IF(COUNTIF(Table25[[#This Row],[Jump &amp; Reach 
(CMJ) V1]:[Jump &amp; Reach 
(CMJ) V3]],"&gt;0")&gt;0,
     MAX(Table25[[#This Row],[Jump &amp; Reach 
(CMJ) V1]:[Jump &amp; Reach 
(CMJ) V3]]),
     "")</f>
        <v/>
      </c>
      <c r="AK55" s="37" t="str">
        <f>IF(COUNTIF(Table25[[#This Row],[Jump &amp; Reach 
(CMJ) max.]],"&gt;0")&gt;0,
     Table25[[#This Row],[Jump &amp; Reach 
(CMJ) max.]]-Table25[[#This Row],[Reichhöhe
einarmig '[cm']]],
     "")</f>
        <v/>
      </c>
      <c r="AL55" s="57" t="str">
        <f t="shared" si="11"/>
        <v/>
      </c>
      <c r="AM55" s="38" t="str">
        <f>IF(AND(COUNTIF(AL55,"&gt;0")&gt;0,D55="m",J55="U13"),
    IF(AL55&gt;Normwerte!$C$13,1,0),
IF(AND(COUNTIF(AL55,"&gt;0")&gt;0,D55="m",J55="U14"),
     IF(AL55&gt;Normwerte!$C$12,1,0),
IF(AND(COUNTIF(AL55,"&gt;0")&gt;0,D55="m",J55="U15"),
     IF(AL55&gt;Normwerte!$C$11,1,0),
IF(AND(COUNTIF(AL55,"&gt;0")&gt;0,D55="m",J55="U16"),
     IF(AL55&gt;Normwerte!$C$10,1,0),
IF(AND(COUNTIF(AL55,"&gt;0")&gt;0,D55="m",J55="U17"),
     IF(AL55&gt;Normwerte!$C$9,1,0),
IF(AND(COUNTIF(AL55,"&gt;0")&gt;0,D55="m",J55="U18"),
     IF(AL55&gt;Normwerte!$C$8,1,0),
IF(AND(COUNTIF(AL55,"&gt;0")&gt;0,D55="w",J55="U13"),
     IF(AL55&gt;Normwerte!$C$7,1,0),
IF(AND(COUNTIF(AL55,"&gt;0")&gt;0,D55="w",J55="U14"),
     IF(AL55&gt;Normwerte!$C$6,1,0),
IF(AND(COUNTIF(AL55,"&gt;0")&gt;0,D55="w",J55="U15"),
     IF(AL55&gt;Normwerte!$C$5,1,0),
IF(AND(COUNTIF(AL55,"&gt;0")&gt;0,D55="w",J55="U16"),
     IF(AL55&gt;Normwerte!$C$4,1,0),
IF(AND(COUNTIF(AL55,"&gt;0")&gt;0,D55="w",J55="U17"),
     IF(AL55&gt;Normwerte!$C$3,1,0),
IF(AND(COUNTIF(AL55,"&gt;0")&gt;0,D55="w",J55="U18"),
     IF(AL55&gt;Normwerte!$C$2,1,0),"")
)))))))))))</f>
        <v/>
      </c>
      <c r="AN55" s="6"/>
      <c r="AO55" s="6"/>
      <c r="AP55" s="6"/>
      <c r="AQ5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5" s="38" t="str">
        <f>IF(COUNTIF(Table25[[#This Row],[Jump &amp; Reach 
(Spike) max.]],"&gt;0")&gt;0,
     Table25[[#This Row],[Jump &amp; Reach 
(Spike) max.]]-Table25[[#This Row],[Reichhöhe
einarmig '[cm']]],
     "")</f>
        <v/>
      </c>
      <c r="AS55" s="57" t="str">
        <f t="shared" si="12"/>
        <v/>
      </c>
      <c r="AT55" s="38" t="str">
        <f>IF(AND(COUNTIF(AS55,"&gt;0")&gt;0,D55="m",J55="U13"),
    IF(AS55&gt;Normwerte!$D$13,1,0),
IF(AND(COUNTIF(AS55,"&gt;0")&gt;0,D55="m",J55="U14"),
     IF(AS55&gt;Normwerte!$D$12,1,0),
IF(AND(COUNTIF(AS55,"&gt;0")&gt;0,D55="m",J55="U15"),
     IF(AS55&gt;Normwerte!$D$11,1,0),
IF(AND(COUNTIF(AS55,"&gt;0")&gt;0,D55="m",J55="U16"),
     IF(AS55&gt;Normwerte!$D$10,1,0),
IF(AND(COUNTIF(AS55,"&gt;0")&gt;0,D55="m",J55="U17"),
     IF(AS55&gt;Normwerte!$D$9,1,0),
IF(AND(COUNTIF(AS55,"&gt;0")&gt;0,D55="m",J55="U18"),
     IF(AS55&gt;Normwerte!$D$8,1,0),
IF(AND(COUNTIF(AS55,"&gt;0")&gt;0,D55="w",J55="U13"),
     IF(AS55&gt;Normwerte!$D$7,1,0),
IF(AND(COUNTIF(AS55,"&gt;0")&gt;0,D55="w",J55="U14"),
     IF(AS55&gt;Normwerte!$D$6,1,0),
IF(AND(COUNTIF(AS55,"&gt;0")&gt;0,D55="w",J55="U15"),
     IF(AS55&gt;Normwerte!$D$5,1,0),
IF(AND(COUNTIF(AS55,"&gt;0")&gt;0,D55="w",J55="U16"),
     IF(AS55&gt;Normwerte!$D$4,1,0),
IF(AND(COUNTIF(AS55,"&gt;0")&gt;0,D55="w",J55="U17"),
     IF(AS55&gt;Normwerte!$D$3,1,0),
IF(AND(COUNTIF(AS55,"&gt;0")&gt;0,D55="w",J55="U18"),
     IF(AS55&gt;Normwerte!$D$2,1,0),"")
)))))))))))</f>
        <v/>
      </c>
      <c r="AU55" s="6"/>
      <c r="AV55" s="6"/>
      <c r="AW55" s="6"/>
      <c r="AX5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5" s="57" t="str">
        <f t="shared" si="13"/>
        <v/>
      </c>
      <c r="AZ55" s="38" t="str">
        <f>IF(AND(COUNTIF(AY55,"&gt;0")&gt;0,D55="m",J55="U13"),
    IF(AY55&gt;Normwerte!$E$13,1,0),
IF(AND(COUNTIF(AY55,"&gt;0")&gt;0,D55="m",J55="U14"),
     IF(AY55&gt;Normwerte!$E$12,1,0),
IF(AND(COUNTIF(AY55,"&gt;0")&gt;0,D55="m",J55="U15"),
     IF(AY55&gt;Normwerte!$E$11,1,0),
IF(AND(COUNTIF(AY55,"&gt;0")&gt;0,D55="m",J55="U16"),
     IF(AY55&gt;Normwerte!$E$10,1,0),
IF(AND(COUNTIF(AY55,"&gt;0")&gt;0,D55="m",J55="U17"),
     IF(AY55&gt;Normwerte!$E$9,1,0),
IF(AND(COUNTIF(AY55,"&gt;0")&gt;0,D55="m",J55="U18"),
     IF(AY55&gt;Normwerte!$E$8,1,0),
IF(AND(COUNTIF(AY55,"&gt;0")&gt;0,D55="w",J55="U13"),
     IF(AY55&gt;Normwerte!$E$7,1,0),
IF(AND(COUNTIF(AY55,"&gt;0")&gt;0,D55="w",J55="U14"),
     IF(AY55&gt;Normwerte!$E$6,1,0),
IF(AND(COUNTIF(AY55,"&gt;0")&gt;0,D55="w",J55="U15"),
     IF(AY55&gt;Normwerte!$E$5,1,0),
IF(AND(COUNTIF(AY55,"&gt;0")&gt;0,D55="w",J55="U16"),
     IF(AY55&gt;Normwerte!$E$4,1,0),
IF(AND(COUNTIF(AY55,"&gt;0")&gt;0,D55="w",J55="U17"),
     IF(AY55&gt;Normwerte!$E$3,1,0),
IF(AND(COUNTIF(AY55,"&gt;0")&gt;0,D55="w",J55="U18"),
     IF(AY55&gt;Normwerte!$E$2,1,0),"")
)))))))))))</f>
        <v/>
      </c>
      <c r="BA55" s="6"/>
      <c r="BB55" s="6"/>
      <c r="BC55" s="6"/>
      <c r="BD5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5" s="56" t="str">
        <f t="shared" si="8"/>
        <v/>
      </c>
      <c r="BF55" s="38" t="str">
        <f>IF(AND(COUNTIF(BE55,"&gt;0")&gt;0,D55="m",J55="U13"),
    IF(BE55&gt;Normwerte!$F$13,1,0),
IF(AND(COUNTIF(BE55,"&gt;0")&gt;0,D55="m",J55="U14"),
     IF(BE55&gt;Normwerte!$F$12,1,0),
IF(AND(COUNTIF(BE55,"&gt;0")&gt;0,D55="m",J55="U15"),
     IF(BE55&gt;Normwerte!$F$11,1,0),
IF(AND(COUNTIF(BE55,"&gt;0")&gt;0,D55="m",J55="U16"),
     IF(BE55&gt;Normwerte!$F$10,1,0),
IF(AND(COUNTIF(BE55,"&gt;0")&gt;0,D55="m",J55="U17"),
     IF(BE55&gt;Normwerte!$F$9,1,0),
IF(AND(COUNTIF(BE55,"&gt;0")&gt;0,D55="m",J55="U18"),
     IF(BE55&gt;Normwerte!$F$8,1,0),
IF(AND(COUNTIF(BE55,"&gt;0")&gt;0,D55="w",J55="U13"),
     IF(BE55&gt;Normwerte!$F$7,1,0),
IF(AND(COUNTIF(BE55,"&gt;0")&gt;0,D55="w",J55="U14"),
     IF(BE55&gt;Normwerte!$F$6,1,0),
IF(AND(COUNTIF(BE55,"&gt;0")&gt;0,D55="w",J55="U15"),
     IF(BE55&gt;Normwerte!$F$5,1,0),
IF(AND(COUNTIF(BE55,"&gt;0")&gt;0,D55="w",J55="U16"),
     IF(BE55&gt;Normwerte!$F$4,1,0),
IF(AND(COUNTIF(BE55,"&gt;0")&gt;0,D55="w",J55="U17"),
     IF(BE55&gt;Normwerte!$F$3,1,0),
IF(AND(COUNTIF(BE55,"&gt;0")&gt;0,D55="w",J55="U18"),
     IF(BE55&gt;Normwerte!$F$2,1,0),"")
)))))))))))</f>
        <v/>
      </c>
      <c r="BG55" s="6"/>
      <c r="BH55" s="6"/>
      <c r="BI55" s="6"/>
      <c r="BJ55" s="40" t="str">
        <f>IF(COUNTIF(Table25[[#This Row],[Schlagballwurf V1
'[km/h']]:[Schlagballwurf V3
'[km/h']]],"&gt;0")&gt;0,
     MAX(Table25[[#This Row],[Schlagballwurf V1
'[km/h']]:[Schlagballwurf V3
'[km/h']]]),
     "")</f>
        <v/>
      </c>
      <c r="BK55" s="57" t="str">
        <f t="shared" si="14"/>
        <v/>
      </c>
      <c r="BL55" s="38" t="str">
        <f>IF(AND(COUNTIF(BK55,"&gt;0")&gt;0,D55="m",J55="U13"),
     IF(BK55&gt;Normwerte!$G$13,1,0),
IF(AND(COUNTIF(BK55,"&gt;0")&gt;0,D55="m",J55="U14"),
     IF(BK55&gt;Normwerte!$G$12,1,0),
IF(AND(COUNTIF(BK55,"&gt;0")&gt;0,D55="m",J55="U15"),
     IF(BK55&gt;Normwerte!$G$11,1,0),
IF(AND(COUNTIF(BK55,"&gt;0")&gt;0,D55="m",J55="U16"),
     IF(BK55&gt;Normwerte!$G$10,1,0),
IF(AND(COUNTIF(BK55,"&gt;0")&gt;0,D55="m",J55="U17"),
     IF(BK55&gt;Normwerte!$G$9,1,0),
IF(AND(COUNTIF(BK55,"&gt;0")&gt;0,D55="m",J55="U18"),
     IF(BK55&gt;Normwerte!$G$8,1,0),
IF(AND(COUNTIF(BK55,"&gt;0")&gt;0,D55="w",J55="U13"),
     IF(BK55&gt;Normwerte!$G$7,1,0),
IF(AND(COUNTIF(BK55,"&gt;0")&gt;0,D55="w",J55="U14"),
     IF(BK55&gt;Normwerte!$G$6,1,0),
IF(AND(COUNTIF(BK55,"&gt;0")&gt;0,D55="w",J55="U15"),
     IF(BK55&gt;Normwerte!$G$5,1,0),
IF(AND(COUNTIF(BK55,"&gt;0")&gt;0,D55="w",J55="U16"),
     IF(BK55&gt;Normwerte!$G$4,1,0),
IF(AND(COUNTIF(BK55,"&gt;0")&gt;0,D55="w",J55="U17"),
     IF(BK55&gt;Normwerte!$G$3,1,0),
IF(AND(COUNTIF(BK55,"&gt;0")&gt;0,D55="w",J55="U18"),
     IF(BK55&gt;Normwerte!$G$2,1,0),"")
)))))))))))</f>
        <v/>
      </c>
      <c r="BM55" s="6"/>
      <c r="BN55" s="6"/>
      <c r="BO55" s="6"/>
      <c r="BP55" s="6"/>
      <c r="BQ55" s="40" t="str">
        <f>IF(COUNTIF(Table25[[#This Row],[T-Test links
V1
'[s']]:[T-Test links
V2
'[s']]],"&gt;0")&gt;0,
     MIN(Table25[[#This Row],[T-Test links
V1
'[s']]:[T-Test links
V2
'[s']]]),
     "")</f>
        <v/>
      </c>
      <c r="BR55" s="40" t="str">
        <f>IF(COUNTIF(Table25[[#This Row],[T-Test rechts 
V1
'[s']]:[T-Test rechts
V2
'[s']]],"&gt;0")&gt;0,
     MIN(Table25[[#This Row],[T-Test rechts 
V1
'[s']]:[T-Test rechts
V2
'[s']]]),
     "")</f>
        <v/>
      </c>
      <c r="BS5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5" s="57" t="str">
        <f t="shared" si="15"/>
        <v/>
      </c>
      <c r="BU55" s="38" t="str">
        <f>IF(AND(COUNTIF(BT55,"&gt;0")&gt;0,D55="m",J55="U13"),
     IF(BT55&gt;Normwerte!$H$13,1,0),
IF(AND(COUNTIF(BT55,"&gt;0")&gt;0,D55="m",J55="U14"),
     IF(BT55&gt;Normwerte!$H$12,1,0),
IF(AND(COUNTIF(BT55,"&gt;0")&gt;0,D55="m",J55="U15"),
     IF(BT55&gt;Normwerte!$H$11,1,0),
IF(AND(COUNTIF(BT55,"&gt;0")&gt;0,D55="m",J55="U16"),
     IF(BT55&gt;Normwerte!$H$10,1,0),
IF(AND(COUNTIF(BT55,"&gt;0")&gt;0,D55="m",J55="U17"),
     IF(BT55&gt;Normwerte!$H$9,1,0),
IF(AND(COUNTIF(BT55,"&gt;0")&gt;0,D55="m",J55="U18"),
     IF(BT55&gt;Normwerte!$H$8,1,0),
IF(AND(COUNTIF(BT55,"&gt;0")&gt;0,D55="w",J55="U13"),
     IF(BT55&gt;Normwerte!$H$7,1,0),
IF(AND(COUNTIF(BT55,"&gt;0")&gt;0,D55="w",J55="U14"),
     IF(BT55&gt;Normwerte!$H$6,1,0),
IF(AND(COUNTIF(BT55,"&gt;0")&gt;0,D55="w",J55="U15"),
     IF(BT55&gt;Normwerte!$H$5,1,0),
IF(AND(COUNTIF(BT55,"&gt;0")&gt;0,D55="w",J55="U16"),
     IF(BT55&gt;Normwerte!$H$4,1,0),
IF(AND(COUNTIF(BT55,"&gt;0")&gt;0,D55="w",J55="U17"),
     IF(BT55&gt;Normwerte!$H$3,1,0),
IF(AND(COUNTIF(BT55,"&gt;0")&gt;0,D55="w",J55="U18"),
     IF(BT55&gt;Normwerte!$H$2,1,0),"")
)))))))))))</f>
        <v/>
      </c>
    </row>
    <row r="56" spans="2:73" x14ac:dyDescent="0.45">
      <c r="B56" s="103"/>
      <c r="C56" s="103"/>
      <c r="D56" s="43"/>
      <c r="E56" s="93"/>
      <c r="F56" s="53"/>
      <c r="G56" s="5"/>
      <c r="H56" s="95"/>
      <c r="I56" s="12" t="str">
        <f>IF(ISBLANK(Table25[[#This Row],[Geb.Datum
'[TT.MM.JJJJ']]]),"",
     YEAR(Table25[[#This Row],[Geb.Datum
'[TT.MM.JJJJ']]]))</f>
        <v/>
      </c>
      <c r="J56" s="30" t="str">
        <f>_xlfn.XLOOKUP(Table25[[#This Row],[Geburtsjahr]],Altersklasse!$B$2:$B$7,Altersklasse!$A$2:$A$7,"",0)</f>
        <v/>
      </c>
      <c r="K56" s="42" t="str">
        <f t="shared" si="16"/>
        <v/>
      </c>
      <c r="L56" s="50" t="str">
        <f>IF(OR(ISBLANK(AF56),NOT(ISNUMBER(AF56))),"",IF(AND(AF56&gt;0,D56="m",J56="U13"),
    IF(AF56&gt;Normwerte!$J$13,2,IF(AF56&gt;Normwerte!$I$13,1,0)),
IF(AND(AF56&gt;0,D56="m",J56="U14"),
     IF(AF56&gt;Normwerte!$J$12,2,IF(AF56&gt;Normwerte!$I$12,1,0)),
IF(AND(AF56&gt;0,D56="m",J56="U15"),
     IF(AF56&gt;Normwerte!$J$11,2,IF(AF56&gt;Normwerte!$I$11,1,0)),
IF(AND(AF56&gt;0,D56="m",J56="U16"),
     IF(AF56&gt;Normwerte!$J$10,2,IF(AF56&gt;Normwerte!$I$10,1,0)),
IF(AND(AF56&gt;0,D56="m",J56="U17"),
     IF(AF56&gt;Normwerte!$J$9,2,IF(AF56&gt;Normwerte!$I$9,1,0)),
IF(AND(AF56&gt;0,D56="m",J56="U18"),
     IF(AF56&gt;Normwerte!$J$8,2,IF(AF56&gt;Normwerte!$I$8,1,0)),
IF(AND(AF56&gt;0,D56="w",J56="U13"),
     IF(AF56&gt;Normwerte!$J$7,2,IF(AF56&gt;Normwerte!$I$7,1,0)),
IF(AND(AF56&gt;0,D56="w",J56="U14"),
     IF(AF56&gt;Normwerte!$J$6,2,IF(AF56&gt;Normwerte!$I$6,1,0)),
IF(AND(AF56&gt;0,D56="w",J56="U15"),
     IF(AF56&gt;Normwerte!$J$5,2,IF(AF56&gt;Normwerte!$I$5,1,0)),
IF(AND(AF56&gt;0,D56="w",J56="U16"),
     IF(AF56&gt;Normwerte!$J$4,2,IF(AF56&gt;Normwerte!$I$4,1,0)),
IF(AND(AF56&gt;0,D56="w",J56="U17"),
     IF(AF56&gt;Normwerte!$J$3,2,IF(AF56&gt;Normwerte!$I$3,1,0)),
IF(AND(AF56&gt;0,D56="w",J56="U18"),
     IF(AF56&gt;Normwerte!$J$2,2,IF(AF56&gt;Normwerte!$I$2,1,0)),"")
))))))))))))</f>
        <v/>
      </c>
      <c r="M56" s="64" t="str">
        <f>IF(AND(Table25[[#This Row],[Position '[L/AA/MB/S/D']]]="L",L56&lt;2),1,Table25[[#This Row],[Landeskader
Punkte
Anthro Berechnung]])</f>
        <v/>
      </c>
      <c r="N56" s="65" t="str">
        <f>IFERROR(IF((Table25[[#This Row],[Z-Score CMJ]]+Table25[[#This Row],[Z Score Spike]])&gt;0, (Table25[[#This Row],[Z-Score CMJ]]+Table25[[#This Row],[Z Score Spike]])/2, ""), "")</f>
        <v/>
      </c>
      <c r="O56" s="63" t="str">
        <f>IF(AND(COUNTIF(N56,"&gt;0")&gt;0,D56="m",J56="U13"),
    IF(N56&gt;Normwerte!$C$13,1,0),
IF(AND(COUNTIF(N56,"&gt;0")&gt;0,D56="m",J56="U14"),
     IF(N56&gt;Normwerte!$C$12,1,0),
IF(AND(COUNTIF(N56,"&gt;0")&gt;0,D56="m",J56="U15"),
     IF(N56&gt;Normwerte!$C$11,1,0),
IF(AND(COUNTIF(N56,"&gt;0")&gt;0,D56="m",J56="U16"),
     IF(N56&gt;Normwerte!$C$10,1,0),
IF(AND(COUNTIF(N56,"&gt;0")&gt;0,D56="m",J56="U17"),
     IF(N56&gt;Normwerte!$C$9,1,0),
IF(AND(COUNTIF(N56,"&gt;0")&gt;0,D56="m",J56="U18"),
     IF(N56&gt;Normwerte!$C$8,1,0),
IF(AND(COUNTIF(N56,"&gt;0")&gt;0,D56="w",J56="U13"),
     IF(N56&gt;Normwerte!$C$7,1,0),
IF(AND(COUNTIF(N56,"&gt;0")&gt;0,D56="w",J56="U14"),
     IF(N56&gt;Normwerte!$C$6,1,0),
IF(AND(COUNTIF(N56,"&gt;0")&gt;0,D56="w",J56="U15"),
     IF(N56&gt;Normwerte!$C$5,1,0),
IF(AND(COUNTIF(N56,"&gt;0")&gt;0,D56="w",J56="U16"),
     IF(N56&gt;Normwerte!$C$4,1,0),
IF(AND(COUNTIF(N56,"&gt;0")&gt;0,D56="w",J56="U17"),
     IF(N56&gt;Normwerte!$C$3,1,0),
IF(AND(COUNTIF(N56,"&gt;0")&gt;0,D56="w",J56="U18"),
     IF(N56&gt;Normwerte!$C$2,1,0),"")
)))))))))))</f>
        <v/>
      </c>
      <c r="P5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6" s="63" t="str">
        <f>IF(AND(COUNTIF(P56,"&gt;0")&gt;0,D56="m",J56="U13"),
    IF(P56&gt;Normwerte!$F$13,1,0),
IF(AND(COUNTIF(P56,"&gt;0")&gt;0,D56="m",J56="U14"),
     IF(P56&gt;Normwerte!$F$12,1,0),
IF(AND(COUNTIF(P56,"&gt;0")&gt;0,D56="m",J56="U15"),
     IF(P56&gt;Normwerte!$F$11,1,0),
IF(AND(COUNTIF(P56,"&gt;0")&gt;0,D56="m",J56="U16"),
     IF(P56&gt;Normwerte!$F$10,1,0),
IF(AND(COUNTIF(P56,"&gt;0")&gt;0,D56="m",J56="U17"),
     IF(P56&gt;Normwerte!$F$9,1,0),
IF(AND(COUNTIF(P56,"&gt;0")&gt;0,D56="m",J56="U18"),
     IF(P56&gt;Normwerte!$F$8,1,0),
IF(AND(COUNTIF(P56,"&gt;0")&gt;0,D56="w",J56="U13"),
     IF(P56&gt;Normwerte!$F$7,1,0),
IF(AND(COUNTIF(P56,"&gt;0")&gt;0,D56="w",J56="U14"),
     IF(P56&gt;Normwerte!$F$6,1,0),
IF(AND(COUNTIF(P56,"&gt;0")&gt;0,D56="w",J56="U15"),
     IF(P56&gt;Normwerte!$F$5,1,0),
IF(AND(COUNTIF(P56,"&gt;0")&gt;0,D56="w",J56="U16"),
     IF(P56&gt;Normwerte!$F$4,1,0),
IF(AND(COUNTIF(P56,"&gt;0")&gt;0,D56="w",J56="U17"),
     IF(P56&gt;Normwerte!$F$3,1,0),
IF(AND(COUNTIF(P56,"&gt;0")&gt;0,D56="w",J56="U18"),
     IF(P56&gt;Normwerte!$F$2,1,0),"")
)))))))))))</f>
        <v/>
      </c>
      <c r="R56" s="66" t="str">
        <f>Table25[[#This Row],[Punkte
T-Test]]</f>
        <v/>
      </c>
      <c r="S56" s="73" t="str">
        <f>IF(SUMIF(Table25[[#This Row],[Landeskader
Punkte
Anthro]:[Landeskader
Punkte
T-Test]],"&gt;0")=0,
    "",
    SUM(M56,O56,Q56,R56))</f>
        <v/>
      </c>
      <c r="T56" s="101"/>
      <c r="U56" s="101"/>
      <c r="V56" s="26"/>
      <c r="W56" s="26"/>
      <c r="X56" s="26"/>
      <c r="Y56" s="24"/>
      <c r="Z56" s="24"/>
      <c r="AA56" s="24"/>
      <c r="AB56" s="26"/>
      <c r="AC56" s="26"/>
      <c r="AD5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6" s="55" t="str">
        <f t="shared" si="7"/>
        <v/>
      </c>
      <c r="AF56" s="75" t="str">
        <f t="shared" si="10"/>
        <v/>
      </c>
      <c r="AG56" s="74"/>
      <c r="AH56" s="52"/>
      <c r="AI56" s="24"/>
      <c r="AJ56" s="36" t="str">
        <f>IF(COUNTIF(Table25[[#This Row],[Jump &amp; Reach 
(CMJ) V1]:[Jump &amp; Reach 
(CMJ) V3]],"&gt;0")&gt;0,
     MAX(Table25[[#This Row],[Jump &amp; Reach 
(CMJ) V1]:[Jump &amp; Reach 
(CMJ) V3]]),
     "")</f>
        <v/>
      </c>
      <c r="AK56" s="37" t="str">
        <f>IF(COUNTIF(Table25[[#This Row],[Jump &amp; Reach 
(CMJ) max.]],"&gt;0")&gt;0,
     Table25[[#This Row],[Jump &amp; Reach 
(CMJ) max.]]-Table25[[#This Row],[Reichhöhe
einarmig '[cm']]],
     "")</f>
        <v/>
      </c>
      <c r="AL56" s="57" t="str">
        <f t="shared" si="11"/>
        <v/>
      </c>
      <c r="AM56" s="38" t="str">
        <f>IF(AND(COUNTIF(AL56,"&gt;0")&gt;0,D56="m",J56="U13"),
    IF(AL56&gt;Normwerte!$C$13,1,0),
IF(AND(COUNTIF(AL56,"&gt;0")&gt;0,D56="m",J56="U14"),
     IF(AL56&gt;Normwerte!$C$12,1,0),
IF(AND(COUNTIF(AL56,"&gt;0")&gt;0,D56="m",J56="U15"),
     IF(AL56&gt;Normwerte!$C$11,1,0),
IF(AND(COUNTIF(AL56,"&gt;0")&gt;0,D56="m",J56="U16"),
     IF(AL56&gt;Normwerte!$C$10,1,0),
IF(AND(COUNTIF(AL56,"&gt;0")&gt;0,D56="m",J56="U17"),
     IF(AL56&gt;Normwerte!$C$9,1,0),
IF(AND(COUNTIF(AL56,"&gt;0")&gt;0,D56="m",J56="U18"),
     IF(AL56&gt;Normwerte!$C$8,1,0),
IF(AND(COUNTIF(AL56,"&gt;0")&gt;0,D56="w",J56="U13"),
     IF(AL56&gt;Normwerte!$C$7,1,0),
IF(AND(COUNTIF(AL56,"&gt;0")&gt;0,D56="w",J56="U14"),
     IF(AL56&gt;Normwerte!$C$6,1,0),
IF(AND(COUNTIF(AL56,"&gt;0")&gt;0,D56="w",J56="U15"),
     IF(AL56&gt;Normwerte!$C$5,1,0),
IF(AND(COUNTIF(AL56,"&gt;0")&gt;0,D56="w",J56="U16"),
     IF(AL56&gt;Normwerte!$C$4,1,0),
IF(AND(COUNTIF(AL56,"&gt;0")&gt;0,D56="w",J56="U17"),
     IF(AL56&gt;Normwerte!$C$3,1,0),
IF(AND(COUNTIF(AL56,"&gt;0")&gt;0,D56="w",J56="U18"),
     IF(AL56&gt;Normwerte!$C$2,1,0),"")
)))))))))))</f>
        <v/>
      </c>
      <c r="AN56" s="6"/>
      <c r="AO56" s="6"/>
      <c r="AP56" s="6"/>
      <c r="AQ5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6" s="38" t="str">
        <f>IF(COUNTIF(Table25[[#This Row],[Jump &amp; Reach 
(Spike) max.]],"&gt;0")&gt;0,
     Table25[[#This Row],[Jump &amp; Reach 
(Spike) max.]]-Table25[[#This Row],[Reichhöhe
einarmig '[cm']]],
     "")</f>
        <v/>
      </c>
      <c r="AS56" s="57" t="str">
        <f t="shared" si="12"/>
        <v/>
      </c>
      <c r="AT56" s="38" t="str">
        <f>IF(AND(COUNTIF(AS56,"&gt;0")&gt;0,D56="m",J56="U13"),
    IF(AS56&gt;Normwerte!$D$13,1,0),
IF(AND(COUNTIF(AS56,"&gt;0")&gt;0,D56="m",J56="U14"),
     IF(AS56&gt;Normwerte!$D$12,1,0),
IF(AND(COUNTIF(AS56,"&gt;0")&gt;0,D56="m",J56="U15"),
     IF(AS56&gt;Normwerte!$D$11,1,0),
IF(AND(COUNTIF(AS56,"&gt;0")&gt;0,D56="m",J56="U16"),
     IF(AS56&gt;Normwerte!$D$10,1,0),
IF(AND(COUNTIF(AS56,"&gt;0")&gt;0,D56="m",J56="U17"),
     IF(AS56&gt;Normwerte!$D$9,1,0),
IF(AND(COUNTIF(AS56,"&gt;0")&gt;0,D56="m",J56="U18"),
     IF(AS56&gt;Normwerte!$D$8,1,0),
IF(AND(COUNTIF(AS56,"&gt;0")&gt;0,D56="w",J56="U13"),
     IF(AS56&gt;Normwerte!$D$7,1,0),
IF(AND(COUNTIF(AS56,"&gt;0")&gt;0,D56="w",J56="U14"),
     IF(AS56&gt;Normwerte!$D$6,1,0),
IF(AND(COUNTIF(AS56,"&gt;0")&gt;0,D56="w",J56="U15"),
     IF(AS56&gt;Normwerte!$D$5,1,0),
IF(AND(COUNTIF(AS56,"&gt;0")&gt;0,D56="w",J56="U16"),
     IF(AS56&gt;Normwerte!$D$4,1,0),
IF(AND(COUNTIF(AS56,"&gt;0")&gt;0,D56="w",J56="U17"),
     IF(AS56&gt;Normwerte!$D$3,1,0),
IF(AND(COUNTIF(AS56,"&gt;0")&gt;0,D56="w",J56="U18"),
     IF(AS56&gt;Normwerte!$D$2,1,0),"")
)))))))))))</f>
        <v/>
      </c>
      <c r="AU56" s="6"/>
      <c r="AV56" s="6"/>
      <c r="AW56" s="6"/>
      <c r="AX5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6" s="57" t="str">
        <f t="shared" si="13"/>
        <v/>
      </c>
      <c r="AZ56" s="38" t="str">
        <f>IF(AND(COUNTIF(AY56,"&gt;0")&gt;0,D56="m",J56="U13"),
    IF(AY56&gt;Normwerte!$E$13,1,0),
IF(AND(COUNTIF(AY56,"&gt;0")&gt;0,D56="m",J56="U14"),
     IF(AY56&gt;Normwerte!$E$12,1,0),
IF(AND(COUNTIF(AY56,"&gt;0")&gt;0,D56="m",J56="U15"),
     IF(AY56&gt;Normwerte!$E$11,1,0),
IF(AND(COUNTIF(AY56,"&gt;0")&gt;0,D56="m",J56="U16"),
     IF(AY56&gt;Normwerte!$E$10,1,0),
IF(AND(COUNTIF(AY56,"&gt;0")&gt;0,D56="m",J56="U17"),
     IF(AY56&gt;Normwerte!$E$9,1,0),
IF(AND(COUNTIF(AY56,"&gt;0")&gt;0,D56="m",J56="U18"),
     IF(AY56&gt;Normwerte!$E$8,1,0),
IF(AND(COUNTIF(AY56,"&gt;0")&gt;0,D56="w",J56="U13"),
     IF(AY56&gt;Normwerte!$E$7,1,0),
IF(AND(COUNTIF(AY56,"&gt;0")&gt;0,D56="w",J56="U14"),
     IF(AY56&gt;Normwerte!$E$6,1,0),
IF(AND(COUNTIF(AY56,"&gt;0")&gt;0,D56="w",J56="U15"),
     IF(AY56&gt;Normwerte!$E$5,1,0),
IF(AND(COUNTIF(AY56,"&gt;0")&gt;0,D56="w",J56="U16"),
     IF(AY56&gt;Normwerte!$E$4,1,0),
IF(AND(COUNTIF(AY56,"&gt;0")&gt;0,D56="w",J56="U17"),
     IF(AY56&gt;Normwerte!$E$3,1,0),
IF(AND(COUNTIF(AY56,"&gt;0")&gt;0,D56="w",J56="U18"),
     IF(AY56&gt;Normwerte!$E$2,1,0),"")
)))))))))))</f>
        <v/>
      </c>
      <c r="BA56" s="6"/>
      <c r="BB56" s="6"/>
      <c r="BC56" s="6"/>
      <c r="BD5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6" s="56" t="str">
        <f t="shared" si="8"/>
        <v/>
      </c>
      <c r="BF56" s="38" t="str">
        <f>IF(AND(COUNTIF(BE56,"&gt;0")&gt;0,D56="m",J56="U13"),
    IF(BE56&gt;Normwerte!$F$13,1,0),
IF(AND(COUNTIF(BE56,"&gt;0")&gt;0,D56="m",J56="U14"),
     IF(BE56&gt;Normwerte!$F$12,1,0),
IF(AND(COUNTIF(BE56,"&gt;0")&gt;0,D56="m",J56="U15"),
     IF(BE56&gt;Normwerte!$F$11,1,0),
IF(AND(COUNTIF(BE56,"&gt;0")&gt;0,D56="m",J56="U16"),
     IF(BE56&gt;Normwerte!$F$10,1,0),
IF(AND(COUNTIF(BE56,"&gt;0")&gt;0,D56="m",J56="U17"),
     IF(BE56&gt;Normwerte!$F$9,1,0),
IF(AND(COUNTIF(BE56,"&gt;0")&gt;0,D56="m",J56="U18"),
     IF(BE56&gt;Normwerte!$F$8,1,0),
IF(AND(COUNTIF(BE56,"&gt;0")&gt;0,D56="w",J56="U13"),
     IF(BE56&gt;Normwerte!$F$7,1,0),
IF(AND(COUNTIF(BE56,"&gt;0")&gt;0,D56="w",J56="U14"),
     IF(BE56&gt;Normwerte!$F$6,1,0),
IF(AND(COUNTIF(BE56,"&gt;0")&gt;0,D56="w",J56="U15"),
     IF(BE56&gt;Normwerte!$F$5,1,0),
IF(AND(COUNTIF(BE56,"&gt;0")&gt;0,D56="w",J56="U16"),
     IF(BE56&gt;Normwerte!$F$4,1,0),
IF(AND(COUNTIF(BE56,"&gt;0")&gt;0,D56="w",J56="U17"),
     IF(BE56&gt;Normwerte!$F$3,1,0),
IF(AND(COUNTIF(BE56,"&gt;0")&gt;0,D56="w",J56="U18"),
     IF(BE56&gt;Normwerte!$F$2,1,0),"")
)))))))))))</f>
        <v/>
      </c>
      <c r="BG56" s="6"/>
      <c r="BH56" s="6"/>
      <c r="BI56" s="6"/>
      <c r="BJ56" s="40" t="str">
        <f>IF(COUNTIF(Table25[[#This Row],[Schlagballwurf V1
'[km/h']]:[Schlagballwurf V3
'[km/h']]],"&gt;0")&gt;0,
     MAX(Table25[[#This Row],[Schlagballwurf V1
'[km/h']]:[Schlagballwurf V3
'[km/h']]]),
     "")</f>
        <v/>
      </c>
      <c r="BK56" s="57" t="str">
        <f t="shared" si="14"/>
        <v/>
      </c>
      <c r="BL56" s="38" t="str">
        <f>IF(AND(COUNTIF(BK56,"&gt;0")&gt;0,D56="m",J56="U13"),
     IF(BK56&gt;Normwerte!$G$13,1,0),
IF(AND(COUNTIF(BK56,"&gt;0")&gt;0,D56="m",J56="U14"),
     IF(BK56&gt;Normwerte!$G$12,1,0),
IF(AND(COUNTIF(BK56,"&gt;0")&gt;0,D56="m",J56="U15"),
     IF(BK56&gt;Normwerte!$G$11,1,0),
IF(AND(COUNTIF(BK56,"&gt;0")&gt;0,D56="m",J56="U16"),
     IF(BK56&gt;Normwerte!$G$10,1,0),
IF(AND(COUNTIF(BK56,"&gt;0")&gt;0,D56="m",J56="U17"),
     IF(BK56&gt;Normwerte!$G$9,1,0),
IF(AND(COUNTIF(BK56,"&gt;0")&gt;0,D56="m",J56="U18"),
     IF(BK56&gt;Normwerte!$G$8,1,0),
IF(AND(COUNTIF(BK56,"&gt;0")&gt;0,D56="w",J56="U13"),
     IF(BK56&gt;Normwerte!$G$7,1,0),
IF(AND(COUNTIF(BK56,"&gt;0")&gt;0,D56="w",J56="U14"),
     IF(BK56&gt;Normwerte!$G$6,1,0),
IF(AND(COUNTIF(BK56,"&gt;0")&gt;0,D56="w",J56="U15"),
     IF(BK56&gt;Normwerte!$G$5,1,0),
IF(AND(COUNTIF(BK56,"&gt;0")&gt;0,D56="w",J56="U16"),
     IF(BK56&gt;Normwerte!$G$4,1,0),
IF(AND(COUNTIF(BK56,"&gt;0")&gt;0,D56="w",J56="U17"),
     IF(BK56&gt;Normwerte!$G$3,1,0),
IF(AND(COUNTIF(BK56,"&gt;0")&gt;0,D56="w",J56="U18"),
     IF(BK56&gt;Normwerte!$G$2,1,0),"")
)))))))))))</f>
        <v/>
      </c>
      <c r="BM56" s="6"/>
      <c r="BN56" s="6"/>
      <c r="BO56" s="6"/>
      <c r="BP56" s="6"/>
      <c r="BQ56" s="40" t="str">
        <f>IF(COUNTIF(Table25[[#This Row],[T-Test links
V1
'[s']]:[T-Test links
V2
'[s']]],"&gt;0")&gt;0,
     MIN(Table25[[#This Row],[T-Test links
V1
'[s']]:[T-Test links
V2
'[s']]]),
     "")</f>
        <v/>
      </c>
      <c r="BR56" s="40" t="str">
        <f>IF(COUNTIF(Table25[[#This Row],[T-Test rechts 
V1
'[s']]:[T-Test rechts
V2
'[s']]],"&gt;0")&gt;0,
     MIN(Table25[[#This Row],[T-Test rechts 
V1
'[s']]:[T-Test rechts
V2
'[s']]]),
     "")</f>
        <v/>
      </c>
      <c r="BS5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6" s="57" t="str">
        <f t="shared" si="15"/>
        <v/>
      </c>
      <c r="BU56" s="38" t="str">
        <f>IF(AND(COUNTIF(BT56,"&gt;0")&gt;0,D56="m",J56="U13"),
     IF(BT56&gt;Normwerte!$H$13,1,0),
IF(AND(COUNTIF(BT56,"&gt;0")&gt;0,D56="m",J56="U14"),
     IF(BT56&gt;Normwerte!$H$12,1,0),
IF(AND(COUNTIF(BT56,"&gt;0")&gt;0,D56="m",J56="U15"),
     IF(BT56&gt;Normwerte!$H$11,1,0),
IF(AND(COUNTIF(BT56,"&gt;0")&gt;0,D56="m",J56="U16"),
     IF(BT56&gt;Normwerte!$H$10,1,0),
IF(AND(COUNTIF(BT56,"&gt;0")&gt;0,D56="m",J56="U17"),
     IF(BT56&gt;Normwerte!$H$9,1,0),
IF(AND(COUNTIF(BT56,"&gt;0")&gt;0,D56="m",J56="U18"),
     IF(BT56&gt;Normwerte!$H$8,1,0),
IF(AND(COUNTIF(BT56,"&gt;0")&gt;0,D56="w",J56="U13"),
     IF(BT56&gt;Normwerte!$H$7,1,0),
IF(AND(COUNTIF(BT56,"&gt;0")&gt;0,D56="w",J56="U14"),
     IF(BT56&gt;Normwerte!$H$6,1,0),
IF(AND(COUNTIF(BT56,"&gt;0")&gt;0,D56="w",J56="U15"),
     IF(BT56&gt;Normwerte!$H$5,1,0),
IF(AND(COUNTIF(BT56,"&gt;0")&gt;0,D56="w",J56="U16"),
     IF(BT56&gt;Normwerte!$H$4,1,0),
IF(AND(COUNTIF(BT56,"&gt;0")&gt;0,D56="w",J56="U17"),
     IF(BT56&gt;Normwerte!$H$3,1,0),
IF(AND(COUNTIF(BT56,"&gt;0")&gt;0,D56="w",J56="U18"),
     IF(BT56&gt;Normwerte!$H$2,1,0),"")
)))))))))))</f>
        <v/>
      </c>
    </row>
    <row r="57" spans="2:73" x14ac:dyDescent="0.45">
      <c r="B57" s="103"/>
      <c r="C57" s="103"/>
      <c r="D57" s="43"/>
      <c r="E57" s="93"/>
      <c r="F57" s="53"/>
      <c r="G57" s="5"/>
      <c r="H57" s="95"/>
      <c r="I57" s="12" t="str">
        <f>IF(ISBLANK(Table25[[#This Row],[Geb.Datum
'[TT.MM.JJJJ']]]),"",
     YEAR(Table25[[#This Row],[Geb.Datum
'[TT.MM.JJJJ']]]))</f>
        <v/>
      </c>
      <c r="J57" s="30" t="str">
        <f>_xlfn.XLOOKUP(Table25[[#This Row],[Geburtsjahr]],Altersklasse!$B$2:$B$7,Altersklasse!$A$2:$A$7,"",0)</f>
        <v/>
      </c>
      <c r="K57" s="42" t="str">
        <f t="shared" si="16"/>
        <v/>
      </c>
      <c r="L57" s="50" t="str">
        <f>IF(OR(ISBLANK(AF57),NOT(ISNUMBER(AF57))),"",IF(AND(AF57&gt;0,D57="m",J57="U13"),
    IF(AF57&gt;Normwerte!$J$13,2,IF(AF57&gt;Normwerte!$I$13,1,0)),
IF(AND(AF57&gt;0,D57="m",J57="U14"),
     IF(AF57&gt;Normwerte!$J$12,2,IF(AF57&gt;Normwerte!$I$12,1,0)),
IF(AND(AF57&gt;0,D57="m",J57="U15"),
     IF(AF57&gt;Normwerte!$J$11,2,IF(AF57&gt;Normwerte!$I$11,1,0)),
IF(AND(AF57&gt;0,D57="m",J57="U16"),
     IF(AF57&gt;Normwerte!$J$10,2,IF(AF57&gt;Normwerte!$I$10,1,0)),
IF(AND(AF57&gt;0,D57="m",J57="U17"),
     IF(AF57&gt;Normwerte!$J$9,2,IF(AF57&gt;Normwerte!$I$9,1,0)),
IF(AND(AF57&gt;0,D57="m",J57="U18"),
     IF(AF57&gt;Normwerte!$J$8,2,IF(AF57&gt;Normwerte!$I$8,1,0)),
IF(AND(AF57&gt;0,D57="w",J57="U13"),
     IF(AF57&gt;Normwerte!$J$7,2,IF(AF57&gt;Normwerte!$I$7,1,0)),
IF(AND(AF57&gt;0,D57="w",J57="U14"),
     IF(AF57&gt;Normwerte!$J$6,2,IF(AF57&gt;Normwerte!$I$6,1,0)),
IF(AND(AF57&gt;0,D57="w",J57="U15"),
     IF(AF57&gt;Normwerte!$J$5,2,IF(AF57&gt;Normwerte!$I$5,1,0)),
IF(AND(AF57&gt;0,D57="w",J57="U16"),
     IF(AF57&gt;Normwerte!$J$4,2,IF(AF57&gt;Normwerte!$I$4,1,0)),
IF(AND(AF57&gt;0,D57="w",J57="U17"),
     IF(AF57&gt;Normwerte!$J$3,2,IF(AF57&gt;Normwerte!$I$3,1,0)),
IF(AND(AF57&gt;0,D57="w",J57="U18"),
     IF(AF57&gt;Normwerte!$J$2,2,IF(AF57&gt;Normwerte!$I$2,1,0)),"")
))))))))))))</f>
        <v/>
      </c>
      <c r="M57" s="64" t="str">
        <f>IF(AND(Table25[[#This Row],[Position '[L/AA/MB/S/D']]]="L",L57&lt;2),1,Table25[[#This Row],[Landeskader
Punkte
Anthro Berechnung]])</f>
        <v/>
      </c>
      <c r="N57" s="65" t="str">
        <f>IFERROR(IF((Table25[[#This Row],[Z-Score CMJ]]+Table25[[#This Row],[Z Score Spike]])&gt;0, (Table25[[#This Row],[Z-Score CMJ]]+Table25[[#This Row],[Z Score Spike]])/2, ""), "")</f>
        <v/>
      </c>
      <c r="O57" s="63" t="str">
        <f>IF(AND(COUNTIF(N57,"&gt;0")&gt;0,D57="m",J57="U13"),
    IF(N57&gt;Normwerte!$C$13,1,0),
IF(AND(COUNTIF(N57,"&gt;0")&gt;0,D57="m",J57="U14"),
     IF(N57&gt;Normwerte!$C$12,1,0),
IF(AND(COUNTIF(N57,"&gt;0")&gt;0,D57="m",J57="U15"),
     IF(N57&gt;Normwerte!$C$11,1,0),
IF(AND(COUNTIF(N57,"&gt;0")&gt;0,D57="m",J57="U16"),
     IF(N57&gt;Normwerte!$C$10,1,0),
IF(AND(COUNTIF(N57,"&gt;0")&gt;0,D57="m",J57="U17"),
     IF(N57&gt;Normwerte!$C$9,1,0),
IF(AND(COUNTIF(N57,"&gt;0")&gt;0,D57="m",J57="U18"),
     IF(N57&gt;Normwerte!$C$8,1,0),
IF(AND(COUNTIF(N57,"&gt;0")&gt;0,D57="w",J57="U13"),
     IF(N57&gt;Normwerte!$C$7,1,0),
IF(AND(COUNTIF(N57,"&gt;0")&gt;0,D57="w",J57="U14"),
     IF(N57&gt;Normwerte!$C$6,1,0),
IF(AND(COUNTIF(N57,"&gt;0")&gt;0,D57="w",J57="U15"),
     IF(N57&gt;Normwerte!$C$5,1,0),
IF(AND(COUNTIF(N57,"&gt;0")&gt;0,D57="w",J57="U16"),
     IF(N57&gt;Normwerte!$C$4,1,0),
IF(AND(COUNTIF(N57,"&gt;0")&gt;0,D57="w",J57="U17"),
     IF(N57&gt;Normwerte!$C$3,1,0),
IF(AND(COUNTIF(N57,"&gt;0")&gt;0,D57="w",J57="U18"),
     IF(N57&gt;Normwerte!$C$2,1,0),"")
)))))))))))</f>
        <v/>
      </c>
      <c r="P5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7" s="63" t="str">
        <f>IF(AND(COUNTIF(P57,"&gt;0")&gt;0,D57="m",J57="U13"),
    IF(P57&gt;Normwerte!$F$13,1,0),
IF(AND(COUNTIF(P57,"&gt;0")&gt;0,D57="m",J57="U14"),
     IF(P57&gt;Normwerte!$F$12,1,0),
IF(AND(COUNTIF(P57,"&gt;0")&gt;0,D57="m",J57="U15"),
     IF(P57&gt;Normwerte!$F$11,1,0),
IF(AND(COUNTIF(P57,"&gt;0")&gt;0,D57="m",J57="U16"),
     IF(P57&gt;Normwerte!$F$10,1,0),
IF(AND(COUNTIF(P57,"&gt;0")&gt;0,D57="m",J57="U17"),
     IF(P57&gt;Normwerte!$F$9,1,0),
IF(AND(COUNTIF(P57,"&gt;0")&gt;0,D57="m",J57="U18"),
     IF(P57&gt;Normwerte!$F$8,1,0),
IF(AND(COUNTIF(P57,"&gt;0")&gt;0,D57="w",J57="U13"),
     IF(P57&gt;Normwerte!$F$7,1,0),
IF(AND(COUNTIF(P57,"&gt;0")&gt;0,D57="w",J57="U14"),
     IF(P57&gt;Normwerte!$F$6,1,0),
IF(AND(COUNTIF(P57,"&gt;0")&gt;0,D57="w",J57="U15"),
     IF(P57&gt;Normwerte!$F$5,1,0),
IF(AND(COUNTIF(P57,"&gt;0")&gt;0,D57="w",J57="U16"),
     IF(P57&gt;Normwerte!$F$4,1,0),
IF(AND(COUNTIF(P57,"&gt;0")&gt;0,D57="w",J57="U17"),
     IF(P57&gt;Normwerte!$F$3,1,0),
IF(AND(COUNTIF(P57,"&gt;0")&gt;0,D57="w",J57="U18"),
     IF(P57&gt;Normwerte!$F$2,1,0),"")
)))))))))))</f>
        <v/>
      </c>
      <c r="R57" s="66" t="str">
        <f>Table25[[#This Row],[Punkte
T-Test]]</f>
        <v/>
      </c>
      <c r="S57" s="73" t="str">
        <f>IF(SUMIF(Table25[[#This Row],[Landeskader
Punkte
Anthro]:[Landeskader
Punkte
T-Test]],"&gt;0")=0,
    "",
    SUM(M57,O57,Q57,R57))</f>
        <v/>
      </c>
      <c r="T57" s="101"/>
      <c r="U57" s="101"/>
      <c r="V57" s="26"/>
      <c r="W57" s="26"/>
      <c r="X57" s="26"/>
      <c r="Y57" s="24"/>
      <c r="Z57" s="24"/>
      <c r="AA57" s="24"/>
      <c r="AB57" s="26"/>
      <c r="AC57" s="26"/>
      <c r="AD5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7" s="55" t="str">
        <f t="shared" si="7"/>
        <v/>
      </c>
      <c r="AF57" s="75" t="str">
        <f t="shared" si="10"/>
        <v/>
      </c>
      <c r="AG57" s="74"/>
      <c r="AH57" s="52"/>
      <c r="AI57" s="24"/>
      <c r="AJ57" s="36" t="str">
        <f>IF(COUNTIF(Table25[[#This Row],[Jump &amp; Reach 
(CMJ) V1]:[Jump &amp; Reach 
(CMJ) V3]],"&gt;0")&gt;0,
     MAX(Table25[[#This Row],[Jump &amp; Reach 
(CMJ) V1]:[Jump &amp; Reach 
(CMJ) V3]]),
     "")</f>
        <v/>
      </c>
      <c r="AK57" s="37" t="str">
        <f>IF(COUNTIF(Table25[[#This Row],[Jump &amp; Reach 
(CMJ) max.]],"&gt;0")&gt;0,
     Table25[[#This Row],[Jump &amp; Reach 
(CMJ) max.]]-Table25[[#This Row],[Reichhöhe
einarmig '[cm']]],
     "")</f>
        <v/>
      </c>
      <c r="AL57" s="57" t="str">
        <f t="shared" si="11"/>
        <v/>
      </c>
      <c r="AM57" s="38" t="str">
        <f>IF(AND(COUNTIF(AL57,"&gt;0")&gt;0,D57="m",J57="U13"),
    IF(AL57&gt;Normwerte!$C$13,1,0),
IF(AND(COUNTIF(AL57,"&gt;0")&gt;0,D57="m",J57="U14"),
     IF(AL57&gt;Normwerte!$C$12,1,0),
IF(AND(COUNTIF(AL57,"&gt;0")&gt;0,D57="m",J57="U15"),
     IF(AL57&gt;Normwerte!$C$11,1,0),
IF(AND(COUNTIF(AL57,"&gt;0")&gt;0,D57="m",J57="U16"),
     IF(AL57&gt;Normwerte!$C$10,1,0),
IF(AND(COUNTIF(AL57,"&gt;0")&gt;0,D57="m",J57="U17"),
     IF(AL57&gt;Normwerte!$C$9,1,0),
IF(AND(COUNTIF(AL57,"&gt;0")&gt;0,D57="m",J57="U18"),
     IF(AL57&gt;Normwerte!$C$8,1,0),
IF(AND(COUNTIF(AL57,"&gt;0")&gt;0,D57="w",J57="U13"),
     IF(AL57&gt;Normwerte!$C$7,1,0),
IF(AND(COUNTIF(AL57,"&gt;0")&gt;0,D57="w",J57="U14"),
     IF(AL57&gt;Normwerte!$C$6,1,0),
IF(AND(COUNTIF(AL57,"&gt;0")&gt;0,D57="w",J57="U15"),
     IF(AL57&gt;Normwerte!$C$5,1,0),
IF(AND(COUNTIF(AL57,"&gt;0")&gt;0,D57="w",J57="U16"),
     IF(AL57&gt;Normwerte!$C$4,1,0),
IF(AND(COUNTIF(AL57,"&gt;0")&gt;0,D57="w",J57="U17"),
     IF(AL57&gt;Normwerte!$C$3,1,0),
IF(AND(COUNTIF(AL57,"&gt;0")&gt;0,D57="w",J57="U18"),
     IF(AL57&gt;Normwerte!$C$2,1,0),"")
)))))))))))</f>
        <v/>
      </c>
      <c r="AN57" s="6"/>
      <c r="AO57" s="6"/>
      <c r="AP57" s="6"/>
      <c r="AQ5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7" s="38" t="str">
        <f>IF(COUNTIF(Table25[[#This Row],[Jump &amp; Reach 
(Spike) max.]],"&gt;0")&gt;0,
     Table25[[#This Row],[Jump &amp; Reach 
(Spike) max.]]-Table25[[#This Row],[Reichhöhe
einarmig '[cm']]],
     "")</f>
        <v/>
      </c>
      <c r="AS57" s="57" t="str">
        <f t="shared" si="12"/>
        <v/>
      </c>
      <c r="AT57" s="38" t="str">
        <f>IF(AND(COUNTIF(AS57,"&gt;0")&gt;0,D57="m",J57="U13"),
    IF(AS57&gt;Normwerte!$D$13,1,0),
IF(AND(COUNTIF(AS57,"&gt;0")&gt;0,D57="m",J57="U14"),
     IF(AS57&gt;Normwerte!$D$12,1,0),
IF(AND(COUNTIF(AS57,"&gt;0")&gt;0,D57="m",J57="U15"),
     IF(AS57&gt;Normwerte!$D$11,1,0),
IF(AND(COUNTIF(AS57,"&gt;0")&gt;0,D57="m",J57="U16"),
     IF(AS57&gt;Normwerte!$D$10,1,0),
IF(AND(COUNTIF(AS57,"&gt;0")&gt;0,D57="m",J57="U17"),
     IF(AS57&gt;Normwerte!$D$9,1,0),
IF(AND(COUNTIF(AS57,"&gt;0")&gt;0,D57="m",J57="U18"),
     IF(AS57&gt;Normwerte!$D$8,1,0),
IF(AND(COUNTIF(AS57,"&gt;0")&gt;0,D57="w",J57="U13"),
     IF(AS57&gt;Normwerte!$D$7,1,0),
IF(AND(COUNTIF(AS57,"&gt;0")&gt;0,D57="w",J57="U14"),
     IF(AS57&gt;Normwerte!$D$6,1,0),
IF(AND(COUNTIF(AS57,"&gt;0")&gt;0,D57="w",J57="U15"),
     IF(AS57&gt;Normwerte!$D$5,1,0),
IF(AND(COUNTIF(AS57,"&gt;0")&gt;0,D57="w",J57="U16"),
     IF(AS57&gt;Normwerte!$D$4,1,0),
IF(AND(COUNTIF(AS57,"&gt;0")&gt;0,D57="w",J57="U17"),
     IF(AS57&gt;Normwerte!$D$3,1,0),
IF(AND(COUNTIF(AS57,"&gt;0")&gt;0,D57="w",J57="U18"),
     IF(AS57&gt;Normwerte!$D$2,1,0),"")
)))))))))))</f>
        <v/>
      </c>
      <c r="AU57" s="6"/>
      <c r="AV57" s="6"/>
      <c r="AW57" s="6"/>
      <c r="AX5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7" s="57" t="str">
        <f t="shared" si="13"/>
        <v/>
      </c>
      <c r="AZ57" s="38" t="str">
        <f>IF(AND(COUNTIF(AY57,"&gt;0")&gt;0,D57="m",J57="U13"),
    IF(AY57&gt;Normwerte!$E$13,1,0),
IF(AND(COUNTIF(AY57,"&gt;0")&gt;0,D57="m",J57="U14"),
     IF(AY57&gt;Normwerte!$E$12,1,0),
IF(AND(COUNTIF(AY57,"&gt;0")&gt;0,D57="m",J57="U15"),
     IF(AY57&gt;Normwerte!$E$11,1,0),
IF(AND(COUNTIF(AY57,"&gt;0")&gt;0,D57="m",J57="U16"),
     IF(AY57&gt;Normwerte!$E$10,1,0),
IF(AND(COUNTIF(AY57,"&gt;0")&gt;0,D57="m",J57="U17"),
     IF(AY57&gt;Normwerte!$E$9,1,0),
IF(AND(COUNTIF(AY57,"&gt;0")&gt;0,D57="m",J57="U18"),
     IF(AY57&gt;Normwerte!$E$8,1,0),
IF(AND(COUNTIF(AY57,"&gt;0")&gt;0,D57="w",J57="U13"),
     IF(AY57&gt;Normwerte!$E$7,1,0),
IF(AND(COUNTIF(AY57,"&gt;0")&gt;0,D57="w",J57="U14"),
     IF(AY57&gt;Normwerte!$E$6,1,0),
IF(AND(COUNTIF(AY57,"&gt;0")&gt;0,D57="w",J57="U15"),
     IF(AY57&gt;Normwerte!$E$5,1,0),
IF(AND(COUNTIF(AY57,"&gt;0")&gt;0,D57="w",J57="U16"),
     IF(AY57&gt;Normwerte!$E$4,1,0),
IF(AND(COUNTIF(AY57,"&gt;0")&gt;0,D57="w",J57="U17"),
     IF(AY57&gt;Normwerte!$E$3,1,0),
IF(AND(COUNTIF(AY57,"&gt;0")&gt;0,D57="w",J57="U18"),
     IF(AY57&gt;Normwerte!$E$2,1,0),"")
)))))))))))</f>
        <v/>
      </c>
      <c r="BA57" s="6"/>
      <c r="BB57" s="6"/>
      <c r="BC57" s="6"/>
      <c r="BD5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7" s="56" t="str">
        <f t="shared" si="8"/>
        <v/>
      </c>
      <c r="BF57" s="38" t="str">
        <f>IF(AND(COUNTIF(BE57,"&gt;0")&gt;0,D57="m",J57="U13"),
    IF(BE57&gt;Normwerte!$F$13,1,0),
IF(AND(COUNTIF(BE57,"&gt;0")&gt;0,D57="m",J57="U14"),
     IF(BE57&gt;Normwerte!$F$12,1,0),
IF(AND(COUNTIF(BE57,"&gt;0")&gt;0,D57="m",J57="U15"),
     IF(BE57&gt;Normwerte!$F$11,1,0),
IF(AND(COUNTIF(BE57,"&gt;0")&gt;0,D57="m",J57="U16"),
     IF(BE57&gt;Normwerte!$F$10,1,0),
IF(AND(COUNTIF(BE57,"&gt;0")&gt;0,D57="m",J57="U17"),
     IF(BE57&gt;Normwerte!$F$9,1,0),
IF(AND(COUNTIF(BE57,"&gt;0")&gt;0,D57="m",J57="U18"),
     IF(BE57&gt;Normwerte!$F$8,1,0),
IF(AND(COUNTIF(BE57,"&gt;0")&gt;0,D57="w",J57="U13"),
     IF(BE57&gt;Normwerte!$F$7,1,0),
IF(AND(COUNTIF(BE57,"&gt;0")&gt;0,D57="w",J57="U14"),
     IF(BE57&gt;Normwerte!$F$6,1,0),
IF(AND(COUNTIF(BE57,"&gt;0")&gt;0,D57="w",J57="U15"),
     IF(BE57&gt;Normwerte!$F$5,1,0),
IF(AND(COUNTIF(BE57,"&gt;0")&gt;0,D57="w",J57="U16"),
     IF(BE57&gt;Normwerte!$F$4,1,0),
IF(AND(COUNTIF(BE57,"&gt;0")&gt;0,D57="w",J57="U17"),
     IF(BE57&gt;Normwerte!$F$3,1,0),
IF(AND(COUNTIF(BE57,"&gt;0")&gt;0,D57="w",J57="U18"),
     IF(BE57&gt;Normwerte!$F$2,1,0),"")
)))))))))))</f>
        <v/>
      </c>
      <c r="BG57" s="6"/>
      <c r="BH57" s="6"/>
      <c r="BI57" s="6"/>
      <c r="BJ57" s="40" t="str">
        <f>IF(COUNTIF(Table25[[#This Row],[Schlagballwurf V1
'[km/h']]:[Schlagballwurf V3
'[km/h']]],"&gt;0")&gt;0,
     MAX(Table25[[#This Row],[Schlagballwurf V1
'[km/h']]:[Schlagballwurf V3
'[km/h']]]),
     "")</f>
        <v/>
      </c>
      <c r="BK57" s="57" t="str">
        <f t="shared" si="14"/>
        <v/>
      </c>
      <c r="BL57" s="38" t="str">
        <f>IF(AND(COUNTIF(BK57,"&gt;0")&gt;0,D57="m",J57="U13"),
     IF(BK57&gt;Normwerte!$G$13,1,0),
IF(AND(COUNTIF(BK57,"&gt;0")&gt;0,D57="m",J57="U14"),
     IF(BK57&gt;Normwerte!$G$12,1,0),
IF(AND(COUNTIF(BK57,"&gt;0")&gt;0,D57="m",J57="U15"),
     IF(BK57&gt;Normwerte!$G$11,1,0),
IF(AND(COUNTIF(BK57,"&gt;0")&gt;0,D57="m",J57="U16"),
     IF(BK57&gt;Normwerte!$G$10,1,0),
IF(AND(COUNTIF(BK57,"&gt;0")&gt;0,D57="m",J57="U17"),
     IF(BK57&gt;Normwerte!$G$9,1,0),
IF(AND(COUNTIF(BK57,"&gt;0")&gt;0,D57="m",J57="U18"),
     IF(BK57&gt;Normwerte!$G$8,1,0),
IF(AND(COUNTIF(BK57,"&gt;0")&gt;0,D57="w",J57="U13"),
     IF(BK57&gt;Normwerte!$G$7,1,0),
IF(AND(COUNTIF(BK57,"&gt;0")&gt;0,D57="w",J57="U14"),
     IF(BK57&gt;Normwerte!$G$6,1,0),
IF(AND(COUNTIF(BK57,"&gt;0")&gt;0,D57="w",J57="U15"),
     IF(BK57&gt;Normwerte!$G$5,1,0),
IF(AND(COUNTIF(BK57,"&gt;0")&gt;0,D57="w",J57="U16"),
     IF(BK57&gt;Normwerte!$G$4,1,0),
IF(AND(COUNTIF(BK57,"&gt;0")&gt;0,D57="w",J57="U17"),
     IF(BK57&gt;Normwerte!$G$3,1,0),
IF(AND(COUNTIF(BK57,"&gt;0")&gt;0,D57="w",J57="U18"),
     IF(BK57&gt;Normwerte!$G$2,1,0),"")
)))))))))))</f>
        <v/>
      </c>
      <c r="BM57" s="6"/>
      <c r="BN57" s="6"/>
      <c r="BO57" s="6"/>
      <c r="BP57" s="6"/>
      <c r="BQ57" s="40" t="str">
        <f>IF(COUNTIF(Table25[[#This Row],[T-Test links
V1
'[s']]:[T-Test links
V2
'[s']]],"&gt;0")&gt;0,
     MIN(Table25[[#This Row],[T-Test links
V1
'[s']]:[T-Test links
V2
'[s']]]),
     "")</f>
        <v/>
      </c>
      <c r="BR57" s="40" t="str">
        <f>IF(COUNTIF(Table25[[#This Row],[T-Test rechts 
V1
'[s']]:[T-Test rechts
V2
'[s']]],"&gt;0")&gt;0,
     MIN(Table25[[#This Row],[T-Test rechts 
V1
'[s']]:[T-Test rechts
V2
'[s']]]),
     "")</f>
        <v/>
      </c>
      <c r="BS5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7" s="57" t="str">
        <f t="shared" si="15"/>
        <v/>
      </c>
      <c r="BU57" s="38" t="str">
        <f>IF(AND(COUNTIF(BT57,"&gt;0")&gt;0,D57="m",J57="U13"),
     IF(BT57&gt;Normwerte!$H$13,1,0),
IF(AND(COUNTIF(BT57,"&gt;0")&gt;0,D57="m",J57="U14"),
     IF(BT57&gt;Normwerte!$H$12,1,0),
IF(AND(COUNTIF(BT57,"&gt;0")&gt;0,D57="m",J57="U15"),
     IF(BT57&gt;Normwerte!$H$11,1,0),
IF(AND(COUNTIF(BT57,"&gt;0")&gt;0,D57="m",J57="U16"),
     IF(BT57&gt;Normwerte!$H$10,1,0),
IF(AND(COUNTIF(BT57,"&gt;0")&gt;0,D57="m",J57="U17"),
     IF(BT57&gt;Normwerte!$H$9,1,0),
IF(AND(COUNTIF(BT57,"&gt;0")&gt;0,D57="m",J57="U18"),
     IF(BT57&gt;Normwerte!$H$8,1,0),
IF(AND(COUNTIF(BT57,"&gt;0")&gt;0,D57="w",J57="U13"),
     IF(BT57&gt;Normwerte!$H$7,1,0),
IF(AND(COUNTIF(BT57,"&gt;0")&gt;0,D57="w",J57="U14"),
     IF(BT57&gt;Normwerte!$H$6,1,0),
IF(AND(COUNTIF(BT57,"&gt;0")&gt;0,D57="w",J57="U15"),
     IF(BT57&gt;Normwerte!$H$5,1,0),
IF(AND(COUNTIF(BT57,"&gt;0")&gt;0,D57="w",J57="U16"),
     IF(BT57&gt;Normwerte!$H$4,1,0),
IF(AND(COUNTIF(BT57,"&gt;0")&gt;0,D57="w",J57="U17"),
     IF(BT57&gt;Normwerte!$H$3,1,0),
IF(AND(COUNTIF(BT57,"&gt;0")&gt;0,D57="w",J57="U18"),
     IF(BT57&gt;Normwerte!$H$2,1,0),"")
)))))))))))</f>
        <v/>
      </c>
    </row>
    <row r="58" spans="2:73" x14ac:dyDescent="0.45">
      <c r="B58" s="103"/>
      <c r="C58" s="103"/>
      <c r="D58" s="43"/>
      <c r="E58" s="93"/>
      <c r="F58" s="53"/>
      <c r="G58" s="5"/>
      <c r="H58" s="95"/>
      <c r="I58" s="12" t="str">
        <f>IF(ISBLANK(Table25[[#This Row],[Geb.Datum
'[TT.MM.JJJJ']]]),"",
     YEAR(Table25[[#This Row],[Geb.Datum
'[TT.MM.JJJJ']]]))</f>
        <v/>
      </c>
      <c r="J58" s="30" t="str">
        <f>_xlfn.XLOOKUP(Table25[[#This Row],[Geburtsjahr]],Altersklasse!$B$2:$B$7,Altersklasse!$A$2:$A$7,"",0)</f>
        <v/>
      </c>
      <c r="K58" s="42" t="str">
        <f t="shared" si="16"/>
        <v/>
      </c>
      <c r="L58" s="50" t="str">
        <f>IF(OR(ISBLANK(AF58),NOT(ISNUMBER(AF58))),"",IF(AND(AF58&gt;0,D58="m",J58="U13"),
    IF(AF58&gt;Normwerte!$J$13,2,IF(AF58&gt;Normwerte!$I$13,1,0)),
IF(AND(AF58&gt;0,D58="m",J58="U14"),
     IF(AF58&gt;Normwerte!$J$12,2,IF(AF58&gt;Normwerte!$I$12,1,0)),
IF(AND(AF58&gt;0,D58="m",J58="U15"),
     IF(AF58&gt;Normwerte!$J$11,2,IF(AF58&gt;Normwerte!$I$11,1,0)),
IF(AND(AF58&gt;0,D58="m",J58="U16"),
     IF(AF58&gt;Normwerte!$J$10,2,IF(AF58&gt;Normwerte!$I$10,1,0)),
IF(AND(AF58&gt;0,D58="m",J58="U17"),
     IF(AF58&gt;Normwerte!$J$9,2,IF(AF58&gt;Normwerte!$I$9,1,0)),
IF(AND(AF58&gt;0,D58="m",J58="U18"),
     IF(AF58&gt;Normwerte!$J$8,2,IF(AF58&gt;Normwerte!$I$8,1,0)),
IF(AND(AF58&gt;0,D58="w",J58="U13"),
     IF(AF58&gt;Normwerte!$J$7,2,IF(AF58&gt;Normwerte!$I$7,1,0)),
IF(AND(AF58&gt;0,D58="w",J58="U14"),
     IF(AF58&gt;Normwerte!$J$6,2,IF(AF58&gt;Normwerte!$I$6,1,0)),
IF(AND(AF58&gt;0,D58="w",J58="U15"),
     IF(AF58&gt;Normwerte!$J$5,2,IF(AF58&gt;Normwerte!$I$5,1,0)),
IF(AND(AF58&gt;0,D58="w",J58="U16"),
     IF(AF58&gt;Normwerte!$J$4,2,IF(AF58&gt;Normwerte!$I$4,1,0)),
IF(AND(AF58&gt;0,D58="w",J58="U17"),
     IF(AF58&gt;Normwerte!$J$3,2,IF(AF58&gt;Normwerte!$I$3,1,0)),
IF(AND(AF58&gt;0,D58="w",J58="U18"),
     IF(AF58&gt;Normwerte!$J$2,2,IF(AF58&gt;Normwerte!$I$2,1,0)),"")
))))))))))))</f>
        <v/>
      </c>
      <c r="M58" s="64" t="str">
        <f>IF(AND(Table25[[#This Row],[Position '[L/AA/MB/S/D']]]="L",L58&lt;2),1,Table25[[#This Row],[Landeskader
Punkte
Anthro Berechnung]])</f>
        <v/>
      </c>
      <c r="N58" s="65" t="str">
        <f>IFERROR(IF((Table25[[#This Row],[Z-Score CMJ]]+Table25[[#This Row],[Z Score Spike]])&gt;0, (Table25[[#This Row],[Z-Score CMJ]]+Table25[[#This Row],[Z Score Spike]])/2, ""), "")</f>
        <v/>
      </c>
      <c r="O58" s="63" t="str">
        <f>IF(AND(COUNTIF(N58,"&gt;0")&gt;0,D58="m",J58="U13"),
    IF(N58&gt;Normwerte!$C$13,1,0),
IF(AND(COUNTIF(N58,"&gt;0")&gt;0,D58="m",J58="U14"),
     IF(N58&gt;Normwerte!$C$12,1,0),
IF(AND(COUNTIF(N58,"&gt;0")&gt;0,D58="m",J58="U15"),
     IF(N58&gt;Normwerte!$C$11,1,0),
IF(AND(COUNTIF(N58,"&gt;0")&gt;0,D58="m",J58="U16"),
     IF(N58&gt;Normwerte!$C$10,1,0),
IF(AND(COUNTIF(N58,"&gt;0")&gt;0,D58="m",J58="U17"),
     IF(N58&gt;Normwerte!$C$9,1,0),
IF(AND(COUNTIF(N58,"&gt;0")&gt;0,D58="m",J58="U18"),
     IF(N58&gt;Normwerte!$C$8,1,0),
IF(AND(COUNTIF(N58,"&gt;0")&gt;0,D58="w",J58="U13"),
     IF(N58&gt;Normwerte!$C$7,1,0),
IF(AND(COUNTIF(N58,"&gt;0")&gt;0,D58="w",J58="U14"),
     IF(N58&gt;Normwerte!$C$6,1,0),
IF(AND(COUNTIF(N58,"&gt;0")&gt;0,D58="w",J58="U15"),
     IF(N58&gt;Normwerte!$C$5,1,0),
IF(AND(COUNTIF(N58,"&gt;0")&gt;0,D58="w",J58="U16"),
     IF(N58&gt;Normwerte!$C$4,1,0),
IF(AND(COUNTIF(N58,"&gt;0")&gt;0,D58="w",J58="U17"),
     IF(N58&gt;Normwerte!$C$3,1,0),
IF(AND(COUNTIF(N58,"&gt;0")&gt;0,D58="w",J58="U18"),
     IF(N58&gt;Normwerte!$C$2,1,0),"")
)))))))))))</f>
        <v/>
      </c>
      <c r="P5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8" s="63" t="str">
        <f>IF(AND(COUNTIF(P58,"&gt;0")&gt;0,D58="m",J58="U13"),
    IF(P58&gt;Normwerte!$F$13,1,0),
IF(AND(COUNTIF(P58,"&gt;0")&gt;0,D58="m",J58="U14"),
     IF(P58&gt;Normwerte!$F$12,1,0),
IF(AND(COUNTIF(P58,"&gt;0")&gt;0,D58="m",J58="U15"),
     IF(P58&gt;Normwerte!$F$11,1,0),
IF(AND(COUNTIF(P58,"&gt;0")&gt;0,D58="m",J58="U16"),
     IF(P58&gt;Normwerte!$F$10,1,0),
IF(AND(COUNTIF(P58,"&gt;0")&gt;0,D58="m",J58="U17"),
     IF(P58&gt;Normwerte!$F$9,1,0),
IF(AND(COUNTIF(P58,"&gt;0")&gt;0,D58="m",J58="U18"),
     IF(P58&gt;Normwerte!$F$8,1,0),
IF(AND(COUNTIF(P58,"&gt;0")&gt;0,D58="w",J58="U13"),
     IF(P58&gt;Normwerte!$F$7,1,0),
IF(AND(COUNTIF(P58,"&gt;0")&gt;0,D58="w",J58="U14"),
     IF(P58&gt;Normwerte!$F$6,1,0),
IF(AND(COUNTIF(P58,"&gt;0")&gt;0,D58="w",J58="U15"),
     IF(P58&gt;Normwerte!$F$5,1,0),
IF(AND(COUNTIF(P58,"&gt;0")&gt;0,D58="w",J58="U16"),
     IF(P58&gt;Normwerte!$F$4,1,0),
IF(AND(COUNTIF(P58,"&gt;0")&gt;0,D58="w",J58="U17"),
     IF(P58&gt;Normwerte!$F$3,1,0),
IF(AND(COUNTIF(P58,"&gt;0")&gt;0,D58="w",J58="U18"),
     IF(P58&gt;Normwerte!$F$2,1,0),"")
)))))))))))</f>
        <v/>
      </c>
      <c r="R58" s="66" t="str">
        <f>Table25[[#This Row],[Punkte
T-Test]]</f>
        <v/>
      </c>
      <c r="S58" s="73" t="str">
        <f>IF(SUMIF(Table25[[#This Row],[Landeskader
Punkte
Anthro]:[Landeskader
Punkte
T-Test]],"&gt;0")=0,
    "",
    SUM(M58,O58,Q58,R58))</f>
        <v/>
      </c>
      <c r="T58" s="101"/>
      <c r="U58" s="101"/>
      <c r="V58" s="26"/>
      <c r="W58" s="26"/>
      <c r="X58" s="26"/>
      <c r="Y58" s="24"/>
      <c r="Z58" s="24"/>
      <c r="AA58" s="24"/>
      <c r="AB58" s="26"/>
      <c r="AC58" s="26"/>
      <c r="AD5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8" s="55" t="str">
        <f t="shared" si="7"/>
        <v/>
      </c>
      <c r="AF58" s="75" t="str">
        <f t="shared" si="10"/>
        <v/>
      </c>
      <c r="AG58" s="74"/>
      <c r="AH58" s="52"/>
      <c r="AI58" s="24"/>
      <c r="AJ58" s="36" t="str">
        <f>IF(COUNTIF(Table25[[#This Row],[Jump &amp; Reach 
(CMJ) V1]:[Jump &amp; Reach 
(CMJ) V3]],"&gt;0")&gt;0,
     MAX(Table25[[#This Row],[Jump &amp; Reach 
(CMJ) V1]:[Jump &amp; Reach 
(CMJ) V3]]),
     "")</f>
        <v/>
      </c>
      <c r="AK58" s="37" t="str">
        <f>IF(COUNTIF(Table25[[#This Row],[Jump &amp; Reach 
(CMJ) max.]],"&gt;0")&gt;0,
     Table25[[#This Row],[Jump &amp; Reach 
(CMJ) max.]]-Table25[[#This Row],[Reichhöhe
einarmig '[cm']]],
     "")</f>
        <v/>
      </c>
      <c r="AL58" s="57" t="str">
        <f t="shared" si="11"/>
        <v/>
      </c>
      <c r="AM58" s="38" t="str">
        <f>IF(AND(COUNTIF(AL58,"&gt;0")&gt;0,D58="m",J58="U13"),
    IF(AL58&gt;Normwerte!$C$13,1,0),
IF(AND(COUNTIF(AL58,"&gt;0")&gt;0,D58="m",J58="U14"),
     IF(AL58&gt;Normwerte!$C$12,1,0),
IF(AND(COUNTIF(AL58,"&gt;0")&gt;0,D58="m",J58="U15"),
     IF(AL58&gt;Normwerte!$C$11,1,0),
IF(AND(COUNTIF(AL58,"&gt;0")&gt;0,D58="m",J58="U16"),
     IF(AL58&gt;Normwerte!$C$10,1,0),
IF(AND(COUNTIF(AL58,"&gt;0")&gt;0,D58="m",J58="U17"),
     IF(AL58&gt;Normwerte!$C$9,1,0),
IF(AND(COUNTIF(AL58,"&gt;0")&gt;0,D58="m",J58="U18"),
     IF(AL58&gt;Normwerte!$C$8,1,0),
IF(AND(COUNTIF(AL58,"&gt;0")&gt;0,D58="w",J58="U13"),
     IF(AL58&gt;Normwerte!$C$7,1,0),
IF(AND(COUNTIF(AL58,"&gt;0")&gt;0,D58="w",J58="U14"),
     IF(AL58&gt;Normwerte!$C$6,1,0),
IF(AND(COUNTIF(AL58,"&gt;0")&gt;0,D58="w",J58="U15"),
     IF(AL58&gt;Normwerte!$C$5,1,0),
IF(AND(COUNTIF(AL58,"&gt;0")&gt;0,D58="w",J58="U16"),
     IF(AL58&gt;Normwerte!$C$4,1,0),
IF(AND(COUNTIF(AL58,"&gt;0")&gt;0,D58="w",J58="U17"),
     IF(AL58&gt;Normwerte!$C$3,1,0),
IF(AND(COUNTIF(AL58,"&gt;0")&gt;0,D58="w",J58="U18"),
     IF(AL58&gt;Normwerte!$C$2,1,0),"")
)))))))))))</f>
        <v/>
      </c>
      <c r="AN58" s="6"/>
      <c r="AO58" s="6"/>
      <c r="AP58" s="6"/>
      <c r="AQ5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8" s="38" t="str">
        <f>IF(COUNTIF(Table25[[#This Row],[Jump &amp; Reach 
(Spike) max.]],"&gt;0")&gt;0,
     Table25[[#This Row],[Jump &amp; Reach 
(Spike) max.]]-Table25[[#This Row],[Reichhöhe
einarmig '[cm']]],
     "")</f>
        <v/>
      </c>
      <c r="AS58" s="57" t="str">
        <f t="shared" si="12"/>
        <v/>
      </c>
      <c r="AT58" s="38" t="str">
        <f>IF(AND(COUNTIF(AS58,"&gt;0")&gt;0,D58="m",J58="U13"),
    IF(AS58&gt;Normwerte!$D$13,1,0),
IF(AND(COUNTIF(AS58,"&gt;0")&gt;0,D58="m",J58="U14"),
     IF(AS58&gt;Normwerte!$D$12,1,0),
IF(AND(COUNTIF(AS58,"&gt;0")&gt;0,D58="m",J58="U15"),
     IF(AS58&gt;Normwerte!$D$11,1,0),
IF(AND(COUNTIF(AS58,"&gt;0")&gt;0,D58="m",J58="U16"),
     IF(AS58&gt;Normwerte!$D$10,1,0),
IF(AND(COUNTIF(AS58,"&gt;0")&gt;0,D58="m",J58="U17"),
     IF(AS58&gt;Normwerte!$D$9,1,0),
IF(AND(COUNTIF(AS58,"&gt;0")&gt;0,D58="m",J58="U18"),
     IF(AS58&gt;Normwerte!$D$8,1,0),
IF(AND(COUNTIF(AS58,"&gt;0")&gt;0,D58="w",J58="U13"),
     IF(AS58&gt;Normwerte!$D$7,1,0),
IF(AND(COUNTIF(AS58,"&gt;0")&gt;0,D58="w",J58="U14"),
     IF(AS58&gt;Normwerte!$D$6,1,0),
IF(AND(COUNTIF(AS58,"&gt;0")&gt;0,D58="w",J58="U15"),
     IF(AS58&gt;Normwerte!$D$5,1,0),
IF(AND(COUNTIF(AS58,"&gt;0")&gt;0,D58="w",J58="U16"),
     IF(AS58&gt;Normwerte!$D$4,1,0),
IF(AND(COUNTIF(AS58,"&gt;0")&gt;0,D58="w",J58="U17"),
     IF(AS58&gt;Normwerte!$D$3,1,0),
IF(AND(COUNTIF(AS58,"&gt;0")&gt;0,D58="w",J58="U18"),
     IF(AS58&gt;Normwerte!$D$2,1,0),"")
)))))))))))</f>
        <v/>
      </c>
      <c r="AU58" s="6"/>
      <c r="AV58" s="6"/>
      <c r="AW58" s="6"/>
      <c r="AX5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8" s="57" t="str">
        <f t="shared" si="13"/>
        <v/>
      </c>
      <c r="AZ58" s="38" t="str">
        <f>IF(AND(COUNTIF(AY58,"&gt;0")&gt;0,D58="m",J58="U13"),
    IF(AY58&gt;Normwerte!$E$13,1,0),
IF(AND(COUNTIF(AY58,"&gt;0")&gt;0,D58="m",J58="U14"),
     IF(AY58&gt;Normwerte!$E$12,1,0),
IF(AND(COUNTIF(AY58,"&gt;0")&gt;0,D58="m",J58="U15"),
     IF(AY58&gt;Normwerte!$E$11,1,0),
IF(AND(COUNTIF(AY58,"&gt;0")&gt;0,D58="m",J58="U16"),
     IF(AY58&gt;Normwerte!$E$10,1,0),
IF(AND(COUNTIF(AY58,"&gt;0")&gt;0,D58="m",J58="U17"),
     IF(AY58&gt;Normwerte!$E$9,1,0),
IF(AND(COUNTIF(AY58,"&gt;0")&gt;0,D58="m",J58="U18"),
     IF(AY58&gt;Normwerte!$E$8,1,0),
IF(AND(COUNTIF(AY58,"&gt;0")&gt;0,D58="w",J58="U13"),
     IF(AY58&gt;Normwerte!$E$7,1,0),
IF(AND(COUNTIF(AY58,"&gt;0")&gt;0,D58="w",J58="U14"),
     IF(AY58&gt;Normwerte!$E$6,1,0),
IF(AND(COUNTIF(AY58,"&gt;0")&gt;0,D58="w",J58="U15"),
     IF(AY58&gt;Normwerte!$E$5,1,0),
IF(AND(COUNTIF(AY58,"&gt;0")&gt;0,D58="w",J58="U16"),
     IF(AY58&gt;Normwerte!$E$4,1,0),
IF(AND(COUNTIF(AY58,"&gt;0")&gt;0,D58="w",J58="U17"),
     IF(AY58&gt;Normwerte!$E$3,1,0),
IF(AND(COUNTIF(AY58,"&gt;0")&gt;0,D58="w",J58="U18"),
     IF(AY58&gt;Normwerte!$E$2,1,0),"")
)))))))))))</f>
        <v/>
      </c>
      <c r="BA58" s="6"/>
      <c r="BB58" s="6"/>
      <c r="BC58" s="6"/>
      <c r="BD5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8" s="56" t="str">
        <f t="shared" si="8"/>
        <v/>
      </c>
      <c r="BF58" s="38" t="str">
        <f>IF(AND(COUNTIF(BE58,"&gt;0")&gt;0,D58="m",J58="U13"),
    IF(BE58&gt;Normwerte!$F$13,1,0),
IF(AND(COUNTIF(BE58,"&gt;0")&gt;0,D58="m",J58="U14"),
     IF(BE58&gt;Normwerte!$F$12,1,0),
IF(AND(COUNTIF(BE58,"&gt;0")&gt;0,D58="m",J58="U15"),
     IF(BE58&gt;Normwerte!$F$11,1,0),
IF(AND(COUNTIF(BE58,"&gt;0")&gt;0,D58="m",J58="U16"),
     IF(BE58&gt;Normwerte!$F$10,1,0),
IF(AND(COUNTIF(BE58,"&gt;0")&gt;0,D58="m",J58="U17"),
     IF(BE58&gt;Normwerte!$F$9,1,0),
IF(AND(COUNTIF(BE58,"&gt;0")&gt;0,D58="m",J58="U18"),
     IF(BE58&gt;Normwerte!$F$8,1,0),
IF(AND(COUNTIF(BE58,"&gt;0")&gt;0,D58="w",J58="U13"),
     IF(BE58&gt;Normwerte!$F$7,1,0),
IF(AND(COUNTIF(BE58,"&gt;0")&gt;0,D58="w",J58="U14"),
     IF(BE58&gt;Normwerte!$F$6,1,0),
IF(AND(COUNTIF(BE58,"&gt;0")&gt;0,D58="w",J58="U15"),
     IF(BE58&gt;Normwerte!$F$5,1,0),
IF(AND(COUNTIF(BE58,"&gt;0")&gt;0,D58="w",J58="U16"),
     IF(BE58&gt;Normwerte!$F$4,1,0),
IF(AND(COUNTIF(BE58,"&gt;0")&gt;0,D58="w",J58="U17"),
     IF(BE58&gt;Normwerte!$F$3,1,0),
IF(AND(COUNTIF(BE58,"&gt;0")&gt;0,D58="w",J58="U18"),
     IF(BE58&gt;Normwerte!$F$2,1,0),"")
)))))))))))</f>
        <v/>
      </c>
      <c r="BG58" s="6"/>
      <c r="BH58" s="6"/>
      <c r="BI58" s="6"/>
      <c r="BJ58" s="40" t="str">
        <f>IF(COUNTIF(Table25[[#This Row],[Schlagballwurf V1
'[km/h']]:[Schlagballwurf V3
'[km/h']]],"&gt;0")&gt;0,
     MAX(Table25[[#This Row],[Schlagballwurf V1
'[km/h']]:[Schlagballwurf V3
'[km/h']]]),
     "")</f>
        <v/>
      </c>
      <c r="BK58" s="57" t="str">
        <f t="shared" si="14"/>
        <v/>
      </c>
      <c r="BL58" s="38" t="str">
        <f>IF(AND(COUNTIF(BK58,"&gt;0")&gt;0,D58="m",J58="U13"),
     IF(BK58&gt;Normwerte!$G$13,1,0),
IF(AND(COUNTIF(BK58,"&gt;0")&gt;0,D58="m",J58="U14"),
     IF(BK58&gt;Normwerte!$G$12,1,0),
IF(AND(COUNTIF(BK58,"&gt;0")&gt;0,D58="m",J58="U15"),
     IF(BK58&gt;Normwerte!$G$11,1,0),
IF(AND(COUNTIF(BK58,"&gt;0")&gt;0,D58="m",J58="U16"),
     IF(BK58&gt;Normwerte!$G$10,1,0),
IF(AND(COUNTIF(BK58,"&gt;0")&gt;0,D58="m",J58="U17"),
     IF(BK58&gt;Normwerte!$G$9,1,0),
IF(AND(COUNTIF(BK58,"&gt;0")&gt;0,D58="m",J58="U18"),
     IF(BK58&gt;Normwerte!$G$8,1,0),
IF(AND(COUNTIF(BK58,"&gt;0")&gt;0,D58="w",J58="U13"),
     IF(BK58&gt;Normwerte!$G$7,1,0),
IF(AND(COUNTIF(BK58,"&gt;0")&gt;0,D58="w",J58="U14"),
     IF(BK58&gt;Normwerte!$G$6,1,0),
IF(AND(COUNTIF(BK58,"&gt;0")&gt;0,D58="w",J58="U15"),
     IF(BK58&gt;Normwerte!$G$5,1,0),
IF(AND(COUNTIF(BK58,"&gt;0")&gt;0,D58="w",J58="U16"),
     IF(BK58&gt;Normwerte!$G$4,1,0),
IF(AND(COUNTIF(BK58,"&gt;0")&gt;0,D58="w",J58="U17"),
     IF(BK58&gt;Normwerte!$G$3,1,0),
IF(AND(COUNTIF(BK58,"&gt;0")&gt;0,D58="w",J58="U18"),
     IF(BK58&gt;Normwerte!$G$2,1,0),"")
)))))))))))</f>
        <v/>
      </c>
      <c r="BM58" s="6"/>
      <c r="BN58" s="6"/>
      <c r="BO58" s="6"/>
      <c r="BP58" s="6"/>
      <c r="BQ58" s="40" t="str">
        <f>IF(COUNTIF(Table25[[#This Row],[T-Test links
V1
'[s']]:[T-Test links
V2
'[s']]],"&gt;0")&gt;0,
     MIN(Table25[[#This Row],[T-Test links
V1
'[s']]:[T-Test links
V2
'[s']]]),
     "")</f>
        <v/>
      </c>
      <c r="BR58" s="40" t="str">
        <f>IF(COUNTIF(Table25[[#This Row],[T-Test rechts 
V1
'[s']]:[T-Test rechts
V2
'[s']]],"&gt;0")&gt;0,
     MIN(Table25[[#This Row],[T-Test rechts 
V1
'[s']]:[T-Test rechts
V2
'[s']]]),
     "")</f>
        <v/>
      </c>
      <c r="BS5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8" s="57" t="str">
        <f t="shared" si="15"/>
        <v/>
      </c>
      <c r="BU58" s="38" t="str">
        <f>IF(AND(COUNTIF(BT58,"&gt;0")&gt;0,D58="m",J58="U13"),
     IF(BT58&gt;Normwerte!$H$13,1,0),
IF(AND(COUNTIF(BT58,"&gt;0")&gt;0,D58="m",J58="U14"),
     IF(BT58&gt;Normwerte!$H$12,1,0),
IF(AND(COUNTIF(BT58,"&gt;0")&gt;0,D58="m",J58="U15"),
     IF(BT58&gt;Normwerte!$H$11,1,0),
IF(AND(COUNTIF(BT58,"&gt;0")&gt;0,D58="m",J58="U16"),
     IF(BT58&gt;Normwerte!$H$10,1,0),
IF(AND(COUNTIF(BT58,"&gt;0")&gt;0,D58="m",J58="U17"),
     IF(BT58&gt;Normwerte!$H$9,1,0),
IF(AND(COUNTIF(BT58,"&gt;0")&gt;0,D58="m",J58="U18"),
     IF(BT58&gt;Normwerte!$H$8,1,0),
IF(AND(COUNTIF(BT58,"&gt;0")&gt;0,D58="w",J58="U13"),
     IF(BT58&gt;Normwerte!$H$7,1,0),
IF(AND(COUNTIF(BT58,"&gt;0")&gt;0,D58="w",J58="U14"),
     IF(BT58&gt;Normwerte!$H$6,1,0),
IF(AND(COUNTIF(BT58,"&gt;0")&gt;0,D58="w",J58="U15"),
     IF(BT58&gt;Normwerte!$H$5,1,0),
IF(AND(COUNTIF(BT58,"&gt;0")&gt;0,D58="w",J58="U16"),
     IF(BT58&gt;Normwerte!$H$4,1,0),
IF(AND(COUNTIF(BT58,"&gt;0")&gt;0,D58="w",J58="U17"),
     IF(BT58&gt;Normwerte!$H$3,1,0),
IF(AND(COUNTIF(BT58,"&gt;0")&gt;0,D58="w",J58="U18"),
     IF(BT58&gt;Normwerte!$H$2,1,0),"")
)))))))))))</f>
        <v/>
      </c>
    </row>
    <row r="59" spans="2:73" x14ac:dyDescent="0.45">
      <c r="B59" s="103"/>
      <c r="C59" s="103"/>
      <c r="D59" s="43"/>
      <c r="E59" s="93"/>
      <c r="F59" s="53"/>
      <c r="G59" s="5"/>
      <c r="H59" s="95"/>
      <c r="I59" s="12" t="str">
        <f>IF(ISBLANK(Table25[[#This Row],[Geb.Datum
'[TT.MM.JJJJ']]]),"",
     YEAR(Table25[[#This Row],[Geb.Datum
'[TT.MM.JJJJ']]]))</f>
        <v/>
      </c>
      <c r="J59" s="30" t="str">
        <f>_xlfn.XLOOKUP(Table25[[#This Row],[Geburtsjahr]],Altersklasse!$B$2:$B$7,Altersklasse!$A$2:$A$7,"",0)</f>
        <v/>
      </c>
      <c r="K59" s="42" t="str">
        <f t="shared" si="16"/>
        <v/>
      </c>
      <c r="L59" s="50" t="str">
        <f>IF(OR(ISBLANK(AF59),NOT(ISNUMBER(AF59))),"",IF(AND(AF59&gt;0,D59="m",J59="U13"),
    IF(AF59&gt;Normwerte!$J$13,2,IF(AF59&gt;Normwerte!$I$13,1,0)),
IF(AND(AF59&gt;0,D59="m",J59="U14"),
     IF(AF59&gt;Normwerte!$J$12,2,IF(AF59&gt;Normwerte!$I$12,1,0)),
IF(AND(AF59&gt;0,D59="m",J59="U15"),
     IF(AF59&gt;Normwerte!$J$11,2,IF(AF59&gt;Normwerte!$I$11,1,0)),
IF(AND(AF59&gt;0,D59="m",J59="U16"),
     IF(AF59&gt;Normwerte!$J$10,2,IF(AF59&gt;Normwerte!$I$10,1,0)),
IF(AND(AF59&gt;0,D59="m",J59="U17"),
     IF(AF59&gt;Normwerte!$J$9,2,IF(AF59&gt;Normwerte!$I$9,1,0)),
IF(AND(AF59&gt;0,D59="m",J59="U18"),
     IF(AF59&gt;Normwerte!$J$8,2,IF(AF59&gt;Normwerte!$I$8,1,0)),
IF(AND(AF59&gt;0,D59="w",J59="U13"),
     IF(AF59&gt;Normwerte!$J$7,2,IF(AF59&gt;Normwerte!$I$7,1,0)),
IF(AND(AF59&gt;0,D59="w",J59="U14"),
     IF(AF59&gt;Normwerte!$J$6,2,IF(AF59&gt;Normwerte!$I$6,1,0)),
IF(AND(AF59&gt;0,D59="w",J59="U15"),
     IF(AF59&gt;Normwerte!$J$5,2,IF(AF59&gt;Normwerte!$I$5,1,0)),
IF(AND(AF59&gt;0,D59="w",J59="U16"),
     IF(AF59&gt;Normwerte!$J$4,2,IF(AF59&gt;Normwerte!$I$4,1,0)),
IF(AND(AF59&gt;0,D59="w",J59="U17"),
     IF(AF59&gt;Normwerte!$J$3,2,IF(AF59&gt;Normwerte!$I$3,1,0)),
IF(AND(AF59&gt;0,D59="w",J59="U18"),
     IF(AF59&gt;Normwerte!$J$2,2,IF(AF59&gt;Normwerte!$I$2,1,0)),"")
))))))))))))</f>
        <v/>
      </c>
      <c r="M59" s="64" t="str">
        <f>IF(AND(Table25[[#This Row],[Position '[L/AA/MB/S/D']]]="L",L59&lt;2),1,Table25[[#This Row],[Landeskader
Punkte
Anthro Berechnung]])</f>
        <v/>
      </c>
      <c r="N59" s="65" t="str">
        <f>IFERROR(IF((Table25[[#This Row],[Z-Score CMJ]]+Table25[[#This Row],[Z Score Spike]])&gt;0, (Table25[[#This Row],[Z-Score CMJ]]+Table25[[#This Row],[Z Score Spike]])/2, ""), "")</f>
        <v/>
      </c>
      <c r="O59" s="63" t="str">
        <f>IF(AND(COUNTIF(N59,"&gt;0")&gt;0,D59="m",J59="U13"),
    IF(N59&gt;Normwerte!$C$13,1,0),
IF(AND(COUNTIF(N59,"&gt;0")&gt;0,D59="m",J59="U14"),
     IF(N59&gt;Normwerte!$C$12,1,0),
IF(AND(COUNTIF(N59,"&gt;0")&gt;0,D59="m",J59="U15"),
     IF(N59&gt;Normwerte!$C$11,1,0),
IF(AND(COUNTIF(N59,"&gt;0")&gt;0,D59="m",J59="U16"),
     IF(N59&gt;Normwerte!$C$10,1,0),
IF(AND(COUNTIF(N59,"&gt;0")&gt;0,D59="m",J59="U17"),
     IF(N59&gt;Normwerte!$C$9,1,0),
IF(AND(COUNTIF(N59,"&gt;0")&gt;0,D59="m",J59="U18"),
     IF(N59&gt;Normwerte!$C$8,1,0),
IF(AND(COUNTIF(N59,"&gt;0")&gt;0,D59="w",J59="U13"),
     IF(N59&gt;Normwerte!$C$7,1,0),
IF(AND(COUNTIF(N59,"&gt;0")&gt;0,D59="w",J59="U14"),
     IF(N59&gt;Normwerte!$C$6,1,0),
IF(AND(COUNTIF(N59,"&gt;0")&gt;0,D59="w",J59="U15"),
     IF(N59&gt;Normwerte!$C$5,1,0),
IF(AND(COUNTIF(N59,"&gt;0")&gt;0,D59="w",J59="U16"),
     IF(N59&gt;Normwerte!$C$4,1,0),
IF(AND(COUNTIF(N59,"&gt;0")&gt;0,D59="w",J59="U17"),
     IF(N59&gt;Normwerte!$C$3,1,0),
IF(AND(COUNTIF(N59,"&gt;0")&gt;0,D59="w",J59="U18"),
     IF(N59&gt;Normwerte!$C$2,1,0),"")
)))))))))))</f>
        <v/>
      </c>
      <c r="P5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59" s="63" t="str">
        <f>IF(AND(COUNTIF(P59,"&gt;0")&gt;0,D59="m",J59="U13"),
    IF(P59&gt;Normwerte!$F$13,1,0),
IF(AND(COUNTIF(P59,"&gt;0")&gt;0,D59="m",J59="U14"),
     IF(P59&gt;Normwerte!$F$12,1,0),
IF(AND(COUNTIF(P59,"&gt;0")&gt;0,D59="m",J59="U15"),
     IF(P59&gt;Normwerte!$F$11,1,0),
IF(AND(COUNTIF(P59,"&gt;0")&gt;0,D59="m",J59="U16"),
     IF(P59&gt;Normwerte!$F$10,1,0),
IF(AND(COUNTIF(P59,"&gt;0")&gt;0,D59="m",J59="U17"),
     IF(P59&gt;Normwerte!$F$9,1,0),
IF(AND(COUNTIF(P59,"&gt;0")&gt;0,D59="m",J59="U18"),
     IF(P59&gt;Normwerte!$F$8,1,0),
IF(AND(COUNTIF(P59,"&gt;0")&gt;0,D59="w",J59="U13"),
     IF(P59&gt;Normwerte!$F$7,1,0),
IF(AND(COUNTIF(P59,"&gt;0")&gt;0,D59="w",J59="U14"),
     IF(P59&gt;Normwerte!$F$6,1,0),
IF(AND(COUNTIF(P59,"&gt;0")&gt;0,D59="w",J59="U15"),
     IF(P59&gt;Normwerte!$F$5,1,0),
IF(AND(COUNTIF(P59,"&gt;0")&gt;0,D59="w",J59="U16"),
     IF(P59&gt;Normwerte!$F$4,1,0),
IF(AND(COUNTIF(P59,"&gt;0")&gt;0,D59="w",J59="U17"),
     IF(P59&gt;Normwerte!$F$3,1,0),
IF(AND(COUNTIF(P59,"&gt;0")&gt;0,D59="w",J59="U18"),
     IF(P59&gt;Normwerte!$F$2,1,0),"")
)))))))))))</f>
        <v/>
      </c>
      <c r="R59" s="66" t="str">
        <f>Table25[[#This Row],[Punkte
T-Test]]</f>
        <v/>
      </c>
      <c r="S59" s="73" t="str">
        <f>IF(SUMIF(Table25[[#This Row],[Landeskader
Punkte
Anthro]:[Landeskader
Punkte
T-Test]],"&gt;0")=0,
    "",
    SUM(M59,O59,Q59,R59))</f>
        <v/>
      </c>
      <c r="T59" s="101"/>
      <c r="U59" s="101"/>
      <c r="V59" s="26"/>
      <c r="W59" s="26"/>
      <c r="X59" s="26"/>
      <c r="Y59" s="24"/>
      <c r="Z59" s="24"/>
      <c r="AA59" s="24"/>
      <c r="AB59" s="26"/>
      <c r="AC59" s="26"/>
      <c r="AD5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59" s="55" t="str">
        <f t="shared" si="7"/>
        <v/>
      </c>
      <c r="AF59" s="75" t="str">
        <f t="shared" si="10"/>
        <v/>
      </c>
      <c r="AG59" s="74"/>
      <c r="AH59" s="52"/>
      <c r="AI59" s="24"/>
      <c r="AJ59" s="36" t="str">
        <f>IF(COUNTIF(Table25[[#This Row],[Jump &amp; Reach 
(CMJ) V1]:[Jump &amp; Reach 
(CMJ) V3]],"&gt;0")&gt;0,
     MAX(Table25[[#This Row],[Jump &amp; Reach 
(CMJ) V1]:[Jump &amp; Reach 
(CMJ) V3]]),
     "")</f>
        <v/>
      </c>
      <c r="AK59" s="37" t="str">
        <f>IF(COUNTIF(Table25[[#This Row],[Jump &amp; Reach 
(CMJ) max.]],"&gt;0")&gt;0,
     Table25[[#This Row],[Jump &amp; Reach 
(CMJ) max.]]-Table25[[#This Row],[Reichhöhe
einarmig '[cm']]],
     "")</f>
        <v/>
      </c>
      <c r="AL59" s="57" t="str">
        <f t="shared" si="11"/>
        <v/>
      </c>
      <c r="AM59" s="38" t="str">
        <f>IF(AND(COUNTIF(AL59,"&gt;0")&gt;0,D59="m",J59="U13"),
    IF(AL59&gt;Normwerte!$C$13,1,0),
IF(AND(COUNTIF(AL59,"&gt;0")&gt;0,D59="m",J59="U14"),
     IF(AL59&gt;Normwerte!$C$12,1,0),
IF(AND(COUNTIF(AL59,"&gt;0")&gt;0,D59="m",J59="U15"),
     IF(AL59&gt;Normwerte!$C$11,1,0),
IF(AND(COUNTIF(AL59,"&gt;0")&gt;0,D59="m",J59="U16"),
     IF(AL59&gt;Normwerte!$C$10,1,0),
IF(AND(COUNTIF(AL59,"&gt;0")&gt;0,D59="m",J59="U17"),
     IF(AL59&gt;Normwerte!$C$9,1,0),
IF(AND(COUNTIF(AL59,"&gt;0")&gt;0,D59="m",J59="U18"),
     IF(AL59&gt;Normwerte!$C$8,1,0),
IF(AND(COUNTIF(AL59,"&gt;0")&gt;0,D59="w",J59="U13"),
     IF(AL59&gt;Normwerte!$C$7,1,0),
IF(AND(COUNTIF(AL59,"&gt;0")&gt;0,D59="w",J59="U14"),
     IF(AL59&gt;Normwerte!$C$6,1,0),
IF(AND(COUNTIF(AL59,"&gt;0")&gt;0,D59="w",J59="U15"),
     IF(AL59&gt;Normwerte!$C$5,1,0),
IF(AND(COUNTIF(AL59,"&gt;0")&gt;0,D59="w",J59="U16"),
     IF(AL59&gt;Normwerte!$C$4,1,0),
IF(AND(COUNTIF(AL59,"&gt;0")&gt;0,D59="w",J59="U17"),
     IF(AL59&gt;Normwerte!$C$3,1,0),
IF(AND(COUNTIF(AL59,"&gt;0")&gt;0,D59="w",J59="U18"),
     IF(AL59&gt;Normwerte!$C$2,1,0),"")
)))))))))))</f>
        <v/>
      </c>
      <c r="AN59" s="6"/>
      <c r="AO59" s="6"/>
      <c r="AP59" s="6"/>
      <c r="AQ5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59" s="38" t="str">
        <f>IF(COUNTIF(Table25[[#This Row],[Jump &amp; Reach 
(Spike) max.]],"&gt;0")&gt;0,
     Table25[[#This Row],[Jump &amp; Reach 
(Spike) max.]]-Table25[[#This Row],[Reichhöhe
einarmig '[cm']]],
     "")</f>
        <v/>
      </c>
      <c r="AS59" s="57" t="str">
        <f t="shared" si="12"/>
        <v/>
      </c>
      <c r="AT59" s="38" t="str">
        <f>IF(AND(COUNTIF(AS59,"&gt;0")&gt;0,D59="m",J59="U13"),
    IF(AS59&gt;Normwerte!$D$13,1,0),
IF(AND(COUNTIF(AS59,"&gt;0")&gt;0,D59="m",J59="U14"),
     IF(AS59&gt;Normwerte!$D$12,1,0),
IF(AND(COUNTIF(AS59,"&gt;0")&gt;0,D59="m",J59="U15"),
     IF(AS59&gt;Normwerte!$D$11,1,0),
IF(AND(COUNTIF(AS59,"&gt;0")&gt;0,D59="m",J59="U16"),
     IF(AS59&gt;Normwerte!$D$10,1,0),
IF(AND(COUNTIF(AS59,"&gt;0")&gt;0,D59="m",J59="U17"),
     IF(AS59&gt;Normwerte!$D$9,1,0),
IF(AND(COUNTIF(AS59,"&gt;0")&gt;0,D59="m",J59="U18"),
     IF(AS59&gt;Normwerte!$D$8,1,0),
IF(AND(COUNTIF(AS59,"&gt;0")&gt;0,D59="w",J59="U13"),
     IF(AS59&gt;Normwerte!$D$7,1,0),
IF(AND(COUNTIF(AS59,"&gt;0")&gt;0,D59="w",J59="U14"),
     IF(AS59&gt;Normwerte!$D$6,1,0),
IF(AND(COUNTIF(AS59,"&gt;0")&gt;0,D59="w",J59="U15"),
     IF(AS59&gt;Normwerte!$D$5,1,0),
IF(AND(COUNTIF(AS59,"&gt;0")&gt;0,D59="w",J59="U16"),
     IF(AS59&gt;Normwerte!$D$4,1,0),
IF(AND(COUNTIF(AS59,"&gt;0")&gt;0,D59="w",J59="U17"),
     IF(AS59&gt;Normwerte!$D$3,1,0),
IF(AND(COUNTIF(AS59,"&gt;0")&gt;0,D59="w",J59="U18"),
     IF(AS59&gt;Normwerte!$D$2,1,0),"")
)))))))))))</f>
        <v/>
      </c>
      <c r="AU59" s="6"/>
      <c r="AV59" s="6"/>
      <c r="AW59" s="6"/>
      <c r="AX5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59" s="57" t="str">
        <f t="shared" si="13"/>
        <v/>
      </c>
      <c r="AZ59" s="38" t="str">
        <f>IF(AND(COUNTIF(AY59,"&gt;0")&gt;0,D59="m",J59="U13"),
    IF(AY59&gt;Normwerte!$E$13,1,0),
IF(AND(COUNTIF(AY59,"&gt;0")&gt;0,D59="m",J59="U14"),
     IF(AY59&gt;Normwerte!$E$12,1,0),
IF(AND(COUNTIF(AY59,"&gt;0")&gt;0,D59="m",J59="U15"),
     IF(AY59&gt;Normwerte!$E$11,1,0),
IF(AND(COUNTIF(AY59,"&gt;0")&gt;0,D59="m",J59="U16"),
     IF(AY59&gt;Normwerte!$E$10,1,0),
IF(AND(COUNTIF(AY59,"&gt;0")&gt;0,D59="m",J59="U17"),
     IF(AY59&gt;Normwerte!$E$9,1,0),
IF(AND(COUNTIF(AY59,"&gt;0")&gt;0,D59="m",J59="U18"),
     IF(AY59&gt;Normwerte!$E$8,1,0),
IF(AND(COUNTIF(AY59,"&gt;0")&gt;0,D59="w",J59="U13"),
     IF(AY59&gt;Normwerte!$E$7,1,0),
IF(AND(COUNTIF(AY59,"&gt;0")&gt;0,D59="w",J59="U14"),
     IF(AY59&gt;Normwerte!$E$6,1,0),
IF(AND(COUNTIF(AY59,"&gt;0")&gt;0,D59="w",J59="U15"),
     IF(AY59&gt;Normwerte!$E$5,1,0),
IF(AND(COUNTIF(AY59,"&gt;0")&gt;0,D59="w",J59="U16"),
     IF(AY59&gt;Normwerte!$E$4,1,0),
IF(AND(COUNTIF(AY59,"&gt;0")&gt;0,D59="w",J59="U17"),
     IF(AY59&gt;Normwerte!$E$3,1,0),
IF(AND(COUNTIF(AY59,"&gt;0")&gt;0,D59="w",J59="U18"),
     IF(AY59&gt;Normwerte!$E$2,1,0),"")
)))))))))))</f>
        <v/>
      </c>
      <c r="BA59" s="6"/>
      <c r="BB59" s="6"/>
      <c r="BC59" s="6"/>
      <c r="BD5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59" s="56" t="str">
        <f t="shared" si="8"/>
        <v/>
      </c>
      <c r="BF59" s="38" t="str">
        <f>IF(AND(COUNTIF(BE59,"&gt;0")&gt;0,D59="m",J59="U13"),
    IF(BE59&gt;Normwerte!$F$13,1,0),
IF(AND(COUNTIF(BE59,"&gt;0")&gt;0,D59="m",J59="U14"),
     IF(BE59&gt;Normwerte!$F$12,1,0),
IF(AND(COUNTIF(BE59,"&gt;0")&gt;0,D59="m",J59="U15"),
     IF(BE59&gt;Normwerte!$F$11,1,0),
IF(AND(COUNTIF(BE59,"&gt;0")&gt;0,D59="m",J59="U16"),
     IF(BE59&gt;Normwerte!$F$10,1,0),
IF(AND(COUNTIF(BE59,"&gt;0")&gt;0,D59="m",J59="U17"),
     IF(BE59&gt;Normwerte!$F$9,1,0),
IF(AND(COUNTIF(BE59,"&gt;0")&gt;0,D59="m",J59="U18"),
     IF(BE59&gt;Normwerte!$F$8,1,0),
IF(AND(COUNTIF(BE59,"&gt;0")&gt;0,D59="w",J59="U13"),
     IF(BE59&gt;Normwerte!$F$7,1,0),
IF(AND(COUNTIF(BE59,"&gt;0")&gt;0,D59="w",J59="U14"),
     IF(BE59&gt;Normwerte!$F$6,1,0),
IF(AND(COUNTIF(BE59,"&gt;0")&gt;0,D59="w",J59="U15"),
     IF(BE59&gt;Normwerte!$F$5,1,0),
IF(AND(COUNTIF(BE59,"&gt;0")&gt;0,D59="w",J59="U16"),
     IF(BE59&gt;Normwerte!$F$4,1,0),
IF(AND(COUNTIF(BE59,"&gt;0")&gt;0,D59="w",J59="U17"),
     IF(BE59&gt;Normwerte!$F$3,1,0),
IF(AND(COUNTIF(BE59,"&gt;0")&gt;0,D59="w",J59="U18"),
     IF(BE59&gt;Normwerte!$F$2,1,0),"")
)))))))))))</f>
        <v/>
      </c>
      <c r="BG59" s="6"/>
      <c r="BH59" s="6"/>
      <c r="BI59" s="6"/>
      <c r="BJ59" s="40" t="str">
        <f>IF(COUNTIF(Table25[[#This Row],[Schlagballwurf V1
'[km/h']]:[Schlagballwurf V3
'[km/h']]],"&gt;0")&gt;0,
     MAX(Table25[[#This Row],[Schlagballwurf V1
'[km/h']]:[Schlagballwurf V3
'[km/h']]]),
     "")</f>
        <v/>
      </c>
      <c r="BK59" s="57" t="str">
        <f t="shared" si="14"/>
        <v/>
      </c>
      <c r="BL59" s="38" t="str">
        <f>IF(AND(COUNTIF(BK59,"&gt;0")&gt;0,D59="m",J59="U13"),
     IF(BK59&gt;Normwerte!$G$13,1,0),
IF(AND(COUNTIF(BK59,"&gt;0")&gt;0,D59="m",J59="U14"),
     IF(BK59&gt;Normwerte!$G$12,1,0),
IF(AND(COUNTIF(BK59,"&gt;0")&gt;0,D59="m",J59="U15"),
     IF(BK59&gt;Normwerte!$G$11,1,0),
IF(AND(COUNTIF(BK59,"&gt;0")&gt;0,D59="m",J59="U16"),
     IF(BK59&gt;Normwerte!$G$10,1,0),
IF(AND(COUNTIF(BK59,"&gt;0")&gt;0,D59="m",J59="U17"),
     IF(BK59&gt;Normwerte!$G$9,1,0),
IF(AND(COUNTIF(BK59,"&gt;0")&gt;0,D59="m",J59="U18"),
     IF(BK59&gt;Normwerte!$G$8,1,0),
IF(AND(COUNTIF(BK59,"&gt;0")&gt;0,D59="w",J59="U13"),
     IF(BK59&gt;Normwerte!$G$7,1,0),
IF(AND(COUNTIF(BK59,"&gt;0")&gt;0,D59="w",J59="U14"),
     IF(BK59&gt;Normwerte!$G$6,1,0),
IF(AND(COUNTIF(BK59,"&gt;0")&gt;0,D59="w",J59="U15"),
     IF(BK59&gt;Normwerte!$G$5,1,0),
IF(AND(COUNTIF(BK59,"&gt;0")&gt;0,D59="w",J59="U16"),
     IF(BK59&gt;Normwerte!$G$4,1,0),
IF(AND(COUNTIF(BK59,"&gt;0")&gt;0,D59="w",J59="U17"),
     IF(BK59&gt;Normwerte!$G$3,1,0),
IF(AND(COUNTIF(BK59,"&gt;0")&gt;0,D59="w",J59="U18"),
     IF(BK59&gt;Normwerte!$G$2,1,0),"")
)))))))))))</f>
        <v/>
      </c>
      <c r="BM59" s="6"/>
      <c r="BN59" s="6"/>
      <c r="BO59" s="6"/>
      <c r="BP59" s="6"/>
      <c r="BQ59" s="40" t="str">
        <f>IF(COUNTIF(Table25[[#This Row],[T-Test links
V1
'[s']]:[T-Test links
V2
'[s']]],"&gt;0")&gt;0,
     MIN(Table25[[#This Row],[T-Test links
V1
'[s']]:[T-Test links
V2
'[s']]]),
     "")</f>
        <v/>
      </c>
      <c r="BR59" s="40" t="str">
        <f>IF(COUNTIF(Table25[[#This Row],[T-Test rechts 
V1
'[s']]:[T-Test rechts
V2
'[s']]],"&gt;0")&gt;0,
     MIN(Table25[[#This Row],[T-Test rechts 
V1
'[s']]:[T-Test rechts
V2
'[s']]]),
     "")</f>
        <v/>
      </c>
      <c r="BS5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59" s="57" t="str">
        <f t="shared" si="15"/>
        <v/>
      </c>
      <c r="BU59" s="38" t="str">
        <f>IF(AND(COUNTIF(BT59,"&gt;0")&gt;0,D59="m",J59="U13"),
     IF(BT59&gt;Normwerte!$H$13,1,0),
IF(AND(COUNTIF(BT59,"&gt;0")&gt;0,D59="m",J59="U14"),
     IF(BT59&gt;Normwerte!$H$12,1,0),
IF(AND(COUNTIF(BT59,"&gt;0")&gt;0,D59="m",J59="U15"),
     IF(BT59&gt;Normwerte!$H$11,1,0),
IF(AND(COUNTIF(BT59,"&gt;0")&gt;0,D59="m",J59="U16"),
     IF(BT59&gt;Normwerte!$H$10,1,0),
IF(AND(COUNTIF(BT59,"&gt;0")&gt;0,D59="m",J59="U17"),
     IF(BT59&gt;Normwerte!$H$9,1,0),
IF(AND(COUNTIF(BT59,"&gt;0")&gt;0,D59="m",J59="U18"),
     IF(BT59&gt;Normwerte!$H$8,1,0),
IF(AND(COUNTIF(BT59,"&gt;0")&gt;0,D59="w",J59="U13"),
     IF(BT59&gt;Normwerte!$H$7,1,0),
IF(AND(COUNTIF(BT59,"&gt;0")&gt;0,D59="w",J59="U14"),
     IF(BT59&gt;Normwerte!$H$6,1,0),
IF(AND(COUNTIF(BT59,"&gt;0")&gt;0,D59="w",J59="U15"),
     IF(BT59&gt;Normwerte!$H$5,1,0),
IF(AND(COUNTIF(BT59,"&gt;0")&gt;0,D59="w",J59="U16"),
     IF(BT59&gt;Normwerte!$H$4,1,0),
IF(AND(COUNTIF(BT59,"&gt;0")&gt;0,D59="w",J59="U17"),
     IF(BT59&gt;Normwerte!$H$3,1,0),
IF(AND(COUNTIF(BT59,"&gt;0")&gt;0,D59="w",J59="U18"),
     IF(BT59&gt;Normwerte!$H$2,1,0),"")
)))))))))))</f>
        <v/>
      </c>
    </row>
    <row r="60" spans="2:73" x14ac:dyDescent="0.45">
      <c r="B60" s="103"/>
      <c r="C60" s="103"/>
      <c r="D60" s="43"/>
      <c r="E60" s="93"/>
      <c r="F60" s="53"/>
      <c r="G60" s="5"/>
      <c r="H60" s="95"/>
      <c r="I60" s="12" t="str">
        <f>IF(ISBLANK(Table25[[#This Row],[Geb.Datum
'[TT.MM.JJJJ']]]),"",
     YEAR(Table25[[#This Row],[Geb.Datum
'[TT.MM.JJJJ']]]))</f>
        <v/>
      </c>
      <c r="J60" s="30" t="str">
        <f>_xlfn.XLOOKUP(Table25[[#This Row],[Geburtsjahr]],Altersklasse!$B$2:$B$7,Altersklasse!$A$2:$A$7,"",0)</f>
        <v/>
      </c>
      <c r="K60" s="42" t="str">
        <f t="shared" si="16"/>
        <v/>
      </c>
      <c r="L60" s="50" t="str">
        <f>IF(OR(ISBLANK(AF60),NOT(ISNUMBER(AF60))),"",IF(AND(AF60&gt;0,D60="m",J60="U13"),
    IF(AF60&gt;Normwerte!$J$13,2,IF(AF60&gt;Normwerte!$I$13,1,0)),
IF(AND(AF60&gt;0,D60="m",J60="U14"),
     IF(AF60&gt;Normwerte!$J$12,2,IF(AF60&gt;Normwerte!$I$12,1,0)),
IF(AND(AF60&gt;0,D60="m",J60="U15"),
     IF(AF60&gt;Normwerte!$J$11,2,IF(AF60&gt;Normwerte!$I$11,1,0)),
IF(AND(AF60&gt;0,D60="m",J60="U16"),
     IF(AF60&gt;Normwerte!$J$10,2,IF(AF60&gt;Normwerte!$I$10,1,0)),
IF(AND(AF60&gt;0,D60="m",J60="U17"),
     IF(AF60&gt;Normwerte!$J$9,2,IF(AF60&gt;Normwerte!$I$9,1,0)),
IF(AND(AF60&gt;0,D60="m",J60="U18"),
     IF(AF60&gt;Normwerte!$J$8,2,IF(AF60&gt;Normwerte!$I$8,1,0)),
IF(AND(AF60&gt;0,D60="w",J60="U13"),
     IF(AF60&gt;Normwerte!$J$7,2,IF(AF60&gt;Normwerte!$I$7,1,0)),
IF(AND(AF60&gt;0,D60="w",J60="U14"),
     IF(AF60&gt;Normwerte!$J$6,2,IF(AF60&gt;Normwerte!$I$6,1,0)),
IF(AND(AF60&gt;0,D60="w",J60="U15"),
     IF(AF60&gt;Normwerte!$J$5,2,IF(AF60&gt;Normwerte!$I$5,1,0)),
IF(AND(AF60&gt;0,D60="w",J60="U16"),
     IF(AF60&gt;Normwerte!$J$4,2,IF(AF60&gt;Normwerte!$I$4,1,0)),
IF(AND(AF60&gt;0,D60="w",J60="U17"),
     IF(AF60&gt;Normwerte!$J$3,2,IF(AF60&gt;Normwerte!$I$3,1,0)),
IF(AND(AF60&gt;0,D60="w",J60="U18"),
     IF(AF60&gt;Normwerte!$J$2,2,IF(AF60&gt;Normwerte!$I$2,1,0)),"")
))))))))))))</f>
        <v/>
      </c>
      <c r="M60" s="64" t="str">
        <f>IF(AND(Table25[[#This Row],[Position '[L/AA/MB/S/D']]]="L",L60&lt;2),1,Table25[[#This Row],[Landeskader
Punkte
Anthro Berechnung]])</f>
        <v/>
      </c>
      <c r="N60" s="65" t="str">
        <f>IFERROR(IF((Table25[[#This Row],[Z-Score CMJ]]+Table25[[#This Row],[Z Score Spike]])&gt;0, (Table25[[#This Row],[Z-Score CMJ]]+Table25[[#This Row],[Z Score Spike]])/2, ""), "")</f>
        <v/>
      </c>
      <c r="O60" s="63" t="str">
        <f>IF(AND(COUNTIF(N60,"&gt;0")&gt;0,D60="m",J60="U13"),
    IF(N60&gt;Normwerte!$C$13,1,0),
IF(AND(COUNTIF(N60,"&gt;0")&gt;0,D60="m",J60="U14"),
     IF(N60&gt;Normwerte!$C$12,1,0),
IF(AND(COUNTIF(N60,"&gt;0")&gt;0,D60="m",J60="U15"),
     IF(N60&gt;Normwerte!$C$11,1,0),
IF(AND(COUNTIF(N60,"&gt;0")&gt;0,D60="m",J60="U16"),
     IF(N60&gt;Normwerte!$C$10,1,0),
IF(AND(COUNTIF(N60,"&gt;0")&gt;0,D60="m",J60="U17"),
     IF(N60&gt;Normwerte!$C$9,1,0),
IF(AND(COUNTIF(N60,"&gt;0")&gt;0,D60="m",J60="U18"),
     IF(N60&gt;Normwerte!$C$8,1,0),
IF(AND(COUNTIF(N60,"&gt;0")&gt;0,D60="w",J60="U13"),
     IF(N60&gt;Normwerte!$C$7,1,0),
IF(AND(COUNTIF(N60,"&gt;0")&gt;0,D60="w",J60="U14"),
     IF(N60&gt;Normwerte!$C$6,1,0),
IF(AND(COUNTIF(N60,"&gt;0")&gt;0,D60="w",J60="U15"),
     IF(N60&gt;Normwerte!$C$5,1,0),
IF(AND(COUNTIF(N60,"&gt;0")&gt;0,D60="w",J60="U16"),
     IF(N60&gt;Normwerte!$C$4,1,0),
IF(AND(COUNTIF(N60,"&gt;0")&gt;0,D60="w",J60="U17"),
     IF(N60&gt;Normwerte!$C$3,1,0),
IF(AND(COUNTIF(N60,"&gt;0")&gt;0,D60="w",J60="U18"),
     IF(N60&gt;Normwerte!$C$2,1,0),"")
)))))))))))</f>
        <v/>
      </c>
      <c r="P6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0" s="63" t="str">
        <f>IF(AND(COUNTIF(P60,"&gt;0")&gt;0,D60="m",J60="U13"),
    IF(P60&gt;Normwerte!$F$13,1,0),
IF(AND(COUNTIF(P60,"&gt;0")&gt;0,D60="m",J60="U14"),
     IF(P60&gt;Normwerte!$F$12,1,0),
IF(AND(COUNTIF(P60,"&gt;0")&gt;0,D60="m",J60="U15"),
     IF(P60&gt;Normwerte!$F$11,1,0),
IF(AND(COUNTIF(P60,"&gt;0")&gt;0,D60="m",J60="U16"),
     IF(P60&gt;Normwerte!$F$10,1,0),
IF(AND(COUNTIF(P60,"&gt;0")&gt;0,D60="m",J60="U17"),
     IF(P60&gt;Normwerte!$F$9,1,0),
IF(AND(COUNTIF(P60,"&gt;0")&gt;0,D60="m",J60="U18"),
     IF(P60&gt;Normwerte!$F$8,1,0),
IF(AND(COUNTIF(P60,"&gt;0")&gt;0,D60="w",J60="U13"),
     IF(P60&gt;Normwerte!$F$7,1,0),
IF(AND(COUNTIF(P60,"&gt;0")&gt;0,D60="w",J60="U14"),
     IF(P60&gt;Normwerte!$F$6,1,0),
IF(AND(COUNTIF(P60,"&gt;0")&gt;0,D60="w",J60="U15"),
     IF(P60&gt;Normwerte!$F$5,1,0),
IF(AND(COUNTIF(P60,"&gt;0")&gt;0,D60="w",J60="U16"),
     IF(P60&gt;Normwerte!$F$4,1,0),
IF(AND(COUNTIF(P60,"&gt;0")&gt;0,D60="w",J60="U17"),
     IF(P60&gt;Normwerte!$F$3,1,0),
IF(AND(COUNTIF(P60,"&gt;0")&gt;0,D60="w",J60="U18"),
     IF(P60&gt;Normwerte!$F$2,1,0),"")
)))))))))))</f>
        <v/>
      </c>
      <c r="R60" s="66" t="str">
        <f>Table25[[#This Row],[Punkte
T-Test]]</f>
        <v/>
      </c>
      <c r="S60" s="73" t="str">
        <f>IF(SUMIF(Table25[[#This Row],[Landeskader
Punkte
Anthro]:[Landeskader
Punkte
T-Test]],"&gt;0")=0,
    "",
    SUM(M60,O60,Q60,R60))</f>
        <v/>
      </c>
      <c r="T60" s="101"/>
      <c r="U60" s="101"/>
      <c r="V60" s="26"/>
      <c r="W60" s="26"/>
      <c r="X60" s="26"/>
      <c r="Y60" s="24"/>
      <c r="Z60" s="24"/>
      <c r="AA60" s="24"/>
      <c r="AB60" s="26"/>
      <c r="AC60" s="26"/>
      <c r="AD6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0" s="55" t="str">
        <f t="shared" si="7"/>
        <v/>
      </c>
      <c r="AF60" s="75" t="str">
        <f t="shared" si="10"/>
        <v/>
      </c>
      <c r="AG60" s="74"/>
      <c r="AH60" s="52"/>
      <c r="AI60" s="24"/>
      <c r="AJ60" s="36" t="str">
        <f>IF(COUNTIF(Table25[[#This Row],[Jump &amp; Reach 
(CMJ) V1]:[Jump &amp; Reach 
(CMJ) V3]],"&gt;0")&gt;0,
     MAX(Table25[[#This Row],[Jump &amp; Reach 
(CMJ) V1]:[Jump &amp; Reach 
(CMJ) V3]]),
     "")</f>
        <v/>
      </c>
      <c r="AK60" s="37" t="str">
        <f>IF(COUNTIF(Table25[[#This Row],[Jump &amp; Reach 
(CMJ) max.]],"&gt;0")&gt;0,
     Table25[[#This Row],[Jump &amp; Reach 
(CMJ) max.]]-Table25[[#This Row],[Reichhöhe
einarmig '[cm']]],
     "")</f>
        <v/>
      </c>
      <c r="AL60" s="57" t="str">
        <f t="shared" si="11"/>
        <v/>
      </c>
      <c r="AM60" s="38" t="str">
        <f>IF(AND(COUNTIF(AL60,"&gt;0")&gt;0,D60="m",J60="U13"),
    IF(AL60&gt;Normwerte!$C$13,1,0),
IF(AND(COUNTIF(AL60,"&gt;0")&gt;0,D60="m",J60="U14"),
     IF(AL60&gt;Normwerte!$C$12,1,0),
IF(AND(COUNTIF(AL60,"&gt;0")&gt;0,D60="m",J60="U15"),
     IF(AL60&gt;Normwerte!$C$11,1,0),
IF(AND(COUNTIF(AL60,"&gt;0")&gt;0,D60="m",J60="U16"),
     IF(AL60&gt;Normwerte!$C$10,1,0),
IF(AND(COUNTIF(AL60,"&gt;0")&gt;0,D60="m",J60="U17"),
     IF(AL60&gt;Normwerte!$C$9,1,0),
IF(AND(COUNTIF(AL60,"&gt;0")&gt;0,D60="m",J60="U18"),
     IF(AL60&gt;Normwerte!$C$8,1,0),
IF(AND(COUNTIF(AL60,"&gt;0")&gt;0,D60="w",J60="U13"),
     IF(AL60&gt;Normwerte!$C$7,1,0),
IF(AND(COUNTIF(AL60,"&gt;0")&gt;0,D60="w",J60="U14"),
     IF(AL60&gt;Normwerte!$C$6,1,0),
IF(AND(COUNTIF(AL60,"&gt;0")&gt;0,D60="w",J60="U15"),
     IF(AL60&gt;Normwerte!$C$5,1,0),
IF(AND(COUNTIF(AL60,"&gt;0")&gt;0,D60="w",J60="U16"),
     IF(AL60&gt;Normwerte!$C$4,1,0),
IF(AND(COUNTIF(AL60,"&gt;0")&gt;0,D60="w",J60="U17"),
     IF(AL60&gt;Normwerte!$C$3,1,0),
IF(AND(COUNTIF(AL60,"&gt;0")&gt;0,D60="w",J60="U18"),
     IF(AL60&gt;Normwerte!$C$2,1,0),"")
)))))))))))</f>
        <v/>
      </c>
      <c r="AN60" s="6"/>
      <c r="AO60" s="6"/>
      <c r="AP60" s="6"/>
      <c r="AQ6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0" s="38" t="str">
        <f>IF(COUNTIF(Table25[[#This Row],[Jump &amp; Reach 
(Spike) max.]],"&gt;0")&gt;0,
     Table25[[#This Row],[Jump &amp; Reach 
(Spike) max.]]-Table25[[#This Row],[Reichhöhe
einarmig '[cm']]],
     "")</f>
        <v/>
      </c>
      <c r="AS60" s="57" t="str">
        <f t="shared" si="12"/>
        <v/>
      </c>
      <c r="AT60" s="38" t="str">
        <f>IF(AND(COUNTIF(AS60,"&gt;0")&gt;0,D60="m",J60="U13"),
    IF(AS60&gt;Normwerte!$D$13,1,0),
IF(AND(COUNTIF(AS60,"&gt;0")&gt;0,D60="m",J60="U14"),
     IF(AS60&gt;Normwerte!$D$12,1,0),
IF(AND(COUNTIF(AS60,"&gt;0")&gt;0,D60="m",J60="U15"),
     IF(AS60&gt;Normwerte!$D$11,1,0),
IF(AND(COUNTIF(AS60,"&gt;0")&gt;0,D60="m",J60="U16"),
     IF(AS60&gt;Normwerte!$D$10,1,0),
IF(AND(COUNTIF(AS60,"&gt;0")&gt;0,D60="m",J60="U17"),
     IF(AS60&gt;Normwerte!$D$9,1,0),
IF(AND(COUNTIF(AS60,"&gt;0")&gt;0,D60="m",J60="U18"),
     IF(AS60&gt;Normwerte!$D$8,1,0),
IF(AND(COUNTIF(AS60,"&gt;0")&gt;0,D60="w",J60="U13"),
     IF(AS60&gt;Normwerte!$D$7,1,0),
IF(AND(COUNTIF(AS60,"&gt;0")&gt;0,D60="w",J60="U14"),
     IF(AS60&gt;Normwerte!$D$6,1,0),
IF(AND(COUNTIF(AS60,"&gt;0")&gt;0,D60="w",J60="U15"),
     IF(AS60&gt;Normwerte!$D$5,1,0),
IF(AND(COUNTIF(AS60,"&gt;0")&gt;0,D60="w",J60="U16"),
     IF(AS60&gt;Normwerte!$D$4,1,0),
IF(AND(COUNTIF(AS60,"&gt;0")&gt;0,D60="w",J60="U17"),
     IF(AS60&gt;Normwerte!$D$3,1,0),
IF(AND(COUNTIF(AS60,"&gt;0")&gt;0,D60="w",J60="U18"),
     IF(AS60&gt;Normwerte!$D$2,1,0),"")
)))))))))))</f>
        <v/>
      </c>
      <c r="AU60" s="6"/>
      <c r="AV60" s="6"/>
      <c r="AW60" s="6"/>
      <c r="AX6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0" s="57" t="str">
        <f t="shared" si="13"/>
        <v/>
      </c>
      <c r="AZ60" s="38" t="str">
        <f>IF(AND(COUNTIF(AY60,"&gt;0")&gt;0,D60="m",J60="U13"),
    IF(AY60&gt;Normwerte!$E$13,1,0),
IF(AND(COUNTIF(AY60,"&gt;0")&gt;0,D60="m",J60="U14"),
     IF(AY60&gt;Normwerte!$E$12,1,0),
IF(AND(COUNTIF(AY60,"&gt;0")&gt;0,D60="m",J60="U15"),
     IF(AY60&gt;Normwerte!$E$11,1,0),
IF(AND(COUNTIF(AY60,"&gt;0")&gt;0,D60="m",J60="U16"),
     IF(AY60&gt;Normwerte!$E$10,1,0),
IF(AND(COUNTIF(AY60,"&gt;0")&gt;0,D60="m",J60="U17"),
     IF(AY60&gt;Normwerte!$E$9,1,0),
IF(AND(COUNTIF(AY60,"&gt;0")&gt;0,D60="m",J60="U18"),
     IF(AY60&gt;Normwerte!$E$8,1,0),
IF(AND(COUNTIF(AY60,"&gt;0")&gt;0,D60="w",J60="U13"),
     IF(AY60&gt;Normwerte!$E$7,1,0),
IF(AND(COUNTIF(AY60,"&gt;0")&gt;0,D60="w",J60="U14"),
     IF(AY60&gt;Normwerte!$E$6,1,0),
IF(AND(COUNTIF(AY60,"&gt;0")&gt;0,D60="w",J60="U15"),
     IF(AY60&gt;Normwerte!$E$5,1,0),
IF(AND(COUNTIF(AY60,"&gt;0")&gt;0,D60="w",J60="U16"),
     IF(AY60&gt;Normwerte!$E$4,1,0),
IF(AND(COUNTIF(AY60,"&gt;0")&gt;0,D60="w",J60="U17"),
     IF(AY60&gt;Normwerte!$E$3,1,0),
IF(AND(COUNTIF(AY60,"&gt;0")&gt;0,D60="w",J60="U18"),
     IF(AY60&gt;Normwerte!$E$2,1,0),"")
)))))))))))</f>
        <v/>
      </c>
      <c r="BA60" s="6"/>
      <c r="BB60" s="6"/>
      <c r="BC60" s="6"/>
      <c r="BD6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0" s="56" t="str">
        <f t="shared" si="8"/>
        <v/>
      </c>
      <c r="BF60" s="38" t="str">
        <f>IF(AND(COUNTIF(BE60,"&gt;0")&gt;0,D60="m",J60="U13"),
    IF(BE60&gt;Normwerte!$F$13,1,0),
IF(AND(COUNTIF(BE60,"&gt;0")&gt;0,D60="m",J60="U14"),
     IF(BE60&gt;Normwerte!$F$12,1,0),
IF(AND(COUNTIF(BE60,"&gt;0")&gt;0,D60="m",J60="U15"),
     IF(BE60&gt;Normwerte!$F$11,1,0),
IF(AND(COUNTIF(BE60,"&gt;0")&gt;0,D60="m",J60="U16"),
     IF(BE60&gt;Normwerte!$F$10,1,0),
IF(AND(COUNTIF(BE60,"&gt;0")&gt;0,D60="m",J60="U17"),
     IF(BE60&gt;Normwerte!$F$9,1,0),
IF(AND(COUNTIF(BE60,"&gt;0")&gt;0,D60="m",J60="U18"),
     IF(BE60&gt;Normwerte!$F$8,1,0),
IF(AND(COUNTIF(BE60,"&gt;0")&gt;0,D60="w",J60="U13"),
     IF(BE60&gt;Normwerte!$F$7,1,0),
IF(AND(COUNTIF(BE60,"&gt;0")&gt;0,D60="w",J60="U14"),
     IF(BE60&gt;Normwerte!$F$6,1,0),
IF(AND(COUNTIF(BE60,"&gt;0")&gt;0,D60="w",J60="U15"),
     IF(BE60&gt;Normwerte!$F$5,1,0),
IF(AND(COUNTIF(BE60,"&gt;0")&gt;0,D60="w",J60="U16"),
     IF(BE60&gt;Normwerte!$F$4,1,0),
IF(AND(COUNTIF(BE60,"&gt;0")&gt;0,D60="w",J60="U17"),
     IF(BE60&gt;Normwerte!$F$3,1,0),
IF(AND(COUNTIF(BE60,"&gt;0")&gt;0,D60="w",J60="U18"),
     IF(BE60&gt;Normwerte!$F$2,1,0),"")
)))))))))))</f>
        <v/>
      </c>
      <c r="BG60" s="6"/>
      <c r="BH60" s="6"/>
      <c r="BI60" s="6"/>
      <c r="BJ60" s="40" t="str">
        <f>IF(COUNTIF(Table25[[#This Row],[Schlagballwurf V1
'[km/h']]:[Schlagballwurf V3
'[km/h']]],"&gt;0")&gt;0,
     MAX(Table25[[#This Row],[Schlagballwurf V1
'[km/h']]:[Schlagballwurf V3
'[km/h']]]),
     "")</f>
        <v/>
      </c>
      <c r="BK60" s="57" t="str">
        <f t="shared" si="14"/>
        <v/>
      </c>
      <c r="BL60" s="38" t="str">
        <f>IF(AND(COUNTIF(BK60,"&gt;0")&gt;0,D60="m",J60="U13"),
     IF(BK60&gt;Normwerte!$G$13,1,0),
IF(AND(COUNTIF(BK60,"&gt;0")&gt;0,D60="m",J60="U14"),
     IF(BK60&gt;Normwerte!$G$12,1,0),
IF(AND(COUNTIF(BK60,"&gt;0")&gt;0,D60="m",J60="U15"),
     IF(BK60&gt;Normwerte!$G$11,1,0),
IF(AND(COUNTIF(BK60,"&gt;0")&gt;0,D60="m",J60="U16"),
     IF(BK60&gt;Normwerte!$G$10,1,0),
IF(AND(COUNTIF(BK60,"&gt;0")&gt;0,D60="m",J60="U17"),
     IF(BK60&gt;Normwerte!$G$9,1,0),
IF(AND(COUNTIF(BK60,"&gt;0")&gt;0,D60="m",J60="U18"),
     IF(BK60&gt;Normwerte!$G$8,1,0),
IF(AND(COUNTIF(BK60,"&gt;0")&gt;0,D60="w",J60="U13"),
     IF(BK60&gt;Normwerte!$G$7,1,0),
IF(AND(COUNTIF(BK60,"&gt;0")&gt;0,D60="w",J60="U14"),
     IF(BK60&gt;Normwerte!$G$6,1,0),
IF(AND(COUNTIF(BK60,"&gt;0")&gt;0,D60="w",J60="U15"),
     IF(BK60&gt;Normwerte!$G$5,1,0),
IF(AND(COUNTIF(BK60,"&gt;0")&gt;0,D60="w",J60="U16"),
     IF(BK60&gt;Normwerte!$G$4,1,0),
IF(AND(COUNTIF(BK60,"&gt;0")&gt;0,D60="w",J60="U17"),
     IF(BK60&gt;Normwerte!$G$3,1,0),
IF(AND(COUNTIF(BK60,"&gt;0")&gt;0,D60="w",J60="U18"),
     IF(BK60&gt;Normwerte!$G$2,1,0),"")
)))))))))))</f>
        <v/>
      </c>
      <c r="BM60" s="6"/>
      <c r="BN60" s="6"/>
      <c r="BO60" s="6"/>
      <c r="BP60" s="6"/>
      <c r="BQ60" s="40" t="str">
        <f>IF(COUNTIF(Table25[[#This Row],[T-Test links
V1
'[s']]:[T-Test links
V2
'[s']]],"&gt;0")&gt;0,
     MIN(Table25[[#This Row],[T-Test links
V1
'[s']]:[T-Test links
V2
'[s']]]),
     "")</f>
        <v/>
      </c>
      <c r="BR60" s="40" t="str">
        <f>IF(COUNTIF(Table25[[#This Row],[T-Test rechts 
V1
'[s']]:[T-Test rechts
V2
'[s']]],"&gt;0")&gt;0,
     MIN(Table25[[#This Row],[T-Test rechts 
V1
'[s']]:[T-Test rechts
V2
'[s']]]),
     "")</f>
        <v/>
      </c>
      <c r="BS6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0" s="57" t="str">
        <f t="shared" si="15"/>
        <v/>
      </c>
      <c r="BU60" s="38" t="str">
        <f>IF(AND(COUNTIF(BT60,"&gt;0")&gt;0,D60="m",J60="U13"),
     IF(BT60&gt;Normwerte!$H$13,1,0),
IF(AND(COUNTIF(BT60,"&gt;0")&gt;0,D60="m",J60="U14"),
     IF(BT60&gt;Normwerte!$H$12,1,0),
IF(AND(COUNTIF(BT60,"&gt;0")&gt;0,D60="m",J60="U15"),
     IF(BT60&gt;Normwerte!$H$11,1,0),
IF(AND(COUNTIF(BT60,"&gt;0")&gt;0,D60="m",J60="U16"),
     IF(BT60&gt;Normwerte!$H$10,1,0),
IF(AND(COUNTIF(BT60,"&gt;0")&gt;0,D60="m",J60="U17"),
     IF(BT60&gt;Normwerte!$H$9,1,0),
IF(AND(COUNTIF(BT60,"&gt;0")&gt;0,D60="m",J60="U18"),
     IF(BT60&gt;Normwerte!$H$8,1,0),
IF(AND(COUNTIF(BT60,"&gt;0")&gt;0,D60="w",J60="U13"),
     IF(BT60&gt;Normwerte!$H$7,1,0),
IF(AND(COUNTIF(BT60,"&gt;0")&gt;0,D60="w",J60="U14"),
     IF(BT60&gt;Normwerte!$H$6,1,0),
IF(AND(COUNTIF(BT60,"&gt;0")&gt;0,D60="w",J60="U15"),
     IF(BT60&gt;Normwerte!$H$5,1,0),
IF(AND(COUNTIF(BT60,"&gt;0")&gt;0,D60="w",J60="U16"),
     IF(BT60&gt;Normwerte!$H$4,1,0),
IF(AND(COUNTIF(BT60,"&gt;0")&gt;0,D60="w",J60="U17"),
     IF(BT60&gt;Normwerte!$H$3,1,0),
IF(AND(COUNTIF(BT60,"&gt;0")&gt;0,D60="w",J60="U18"),
     IF(BT60&gt;Normwerte!$H$2,1,0),"")
)))))))))))</f>
        <v/>
      </c>
    </row>
    <row r="61" spans="2:73" x14ac:dyDescent="0.45">
      <c r="B61" s="103"/>
      <c r="C61" s="103"/>
      <c r="D61" s="43"/>
      <c r="E61" s="93"/>
      <c r="F61" s="53"/>
      <c r="G61" s="5"/>
      <c r="H61" s="95"/>
      <c r="I61" s="12" t="str">
        <f>IF(ISBLANK(Table25[[#This Row],[Geb.Datum
'[TT.MM.JJJJ']]]),"",
     YEAR(Table25[[#This Row],[Geb.Datum
'[TT.MM.JJJJ']]]))</f>
        <v/>
      </c>
      <c r="J61" s="30" t="str">
        <f>_xlfn.XLOOKUP(Table25[[#This Row],[Geburtsjahr]],Altersklasse!$B$2:$B$7,Altersklasse!$A$2:$A$7,"",0)</f>
        <v/>
      </c>
      <c r="K61" s="42" t="str">
        <f t="shared" si="16"/>
        <v/>
      </c>
      <c r="L61" s="50" t="str">
        <f>IF(OR(ISBLANK(AF61),NOT(ISNUMBER(AF61))),"",IF(AND(AF61&gt;0,D61="m",J61="U13"),
    IF(AF61&gt;Normwerte!$J$13,2,IF(AF61&gt;Normwerte!$I$13,1,0)),
IF(AND(AF61&gt;0,D61="m",J61="U14"),
     IF(AF61&gt;Normwerte!$J$12,2,IF(AF61&gt;Normwerte!$I$12,1,0)),
IF(AND(AF61&gt;0,D61="m",J61="U15"),
     IF(AF61&gt;Normwerte!$J$11,2,IF(AF61&gt;Normwerte!$I$11,1,0)),
IF(AND(AF61&gt;0,D61="m",J61="U16"),
     IF(AF61&gt;Normwerte!$J$10,2,IF(AF61&gt;Normwerte!$I$10,1,0)),
IF(AND(AF61&gt;0,D61="m",J61="U17"),
     IF(AF61&gt;Normwerte!$J$9,2,IF(AF61&gt;Normwerte!$I$9,1,0)),
IF(AND(AF61&gt;0,D61="m",J61="U18"),
     IF(AF61&gt;Normwerte!$J$8,2,IF(AF61&gt;Normwerte!$I$8,1,0)),
IF(AND(AF61&gt;0,D61="w",J61="U13"),
     IF(AF61&gt;Normwerte!$J$7,2,IF(AF61&gt;Normwerte!$I$7,1,0)),
IF(AND(AF61&gt;0,D61="w",J61="U14"),
     IF(AF61&gt;Normwerte!$J$6,2,IF(AF61&gt;Normwerte!$I$6,1,0)),
IF(AND(AF61&gt;0,D61="w",J61="U15"),
     IF(AF61&gt;Normwerte!$J$5,2,IF(AF61&gt;Normwerte!$I$5,1,0)),
IF(AND(AF61&gt;0,D61="w",J61="U16"),
     IF(AF61&gt;Normwerte!$J$4,2,IF(AF61&gt;Normwerte!$I$4,1,0)),
IF(AND(AF61&gt;0,D61="w",J61="U17"),
     IF(AF61&gt;Normwerte!$J$3,2,IF(AF61&gt;Normwerte!$I$3,1,0)),
IF(AND(AF61&gt;0,D61="w",J61="U18"),
     IF(AF61&gt;Normwerte!$J$2,2,IF(AF61&gt;Normwerte!$I$2,1,0)),"")
))))))))))))</f>
        <v/>
      </c>
      <c r="M61" s="64" t="str">
        <f>IF(AND(Table25[[#This Row],[Position '[L/AA/MB/S/D']]]="L",L61&lt;2),1,Table25[[#This Row],[Landeskader
Punkte
Anthro Berechnung]])</f>
        <v/>
      </c>
      <c r="N61" s="65" t="str">
        <f>IFERROR(IF((Table25[[#This Row],[Z-Score CMJ]]+Table25[[#This Row],[Z Score Spike]])&gt;0, (Table25[[#This Row],[Z-Score CMJ]]+Table25[[#This Row],[Z Score Spike]])/2, ""), "")</f>
        <v/>
      </c>
      <c r="O61" s="63" t="str">
        <f>IF(AND(COUNTIF(N61,"&gt;0")&gt;0,D61="m",J61="U13"),
    IF(N61&gt;Normwerte!$C$13,1,0),
IF(AND(COUNTIF(N61,"&gt;0")&gt;0,D61="m",J61="U14"),
     IF(N61&gt;Normwerte!$C$12,1,0),
IF(AND(COUNTIF(N61,"&gt;0")&gt;0,D61="m",J61="U15"),
     IF(N61&gt;Normwerte!$C$11,1,0),
IF(AND(COUNTIF(N61,"&gt;0")&gt;0,D61="m",J61="U16"),
     IF(N61&gt;Normwerte!$C$10,1,0),
IF(AND(COUNTIF(N61,"&gt;0")&gt;0,D61="m",J61="U17"),
     IF(N61&gt;Normwerte!$C$9,1,0),
IF(AND(COUNTIF(N61,"&gt;0")&gt;0,D61="m",J61="U18"),
     IF(N61&gt;Normwerte!$C$8,1,0),
IF(AND(COUNTIF(N61,"&gt;0")&gt;0,D61="w",J61="U13"),
     IF(N61&gt;Normwerte!$C$7,1,0),
IF(AND(COUNTIF(N61,"&gt;0")&gt;0,D61="w",J61="U14"),
     IF(N61&gt;Normwerte!$C$6,1,0),
IF(AND(COUNTIF(N61,"&gt;0")&gt;0,D61="w",J61="U15"),
     IF(N61&gt;Normwerte!$C$5,1,0),
IF(AND(COUNTIF(N61,"&gt;0")&gt;0,D61="w",J61="U16"),
     IF(N61&gt;Normwerte!$C$4,1,0),
IF(AND(COUNTIF(N61,"&gt;0")&gt;0,D61="w",J61="U17"),
     IF(N61&gt;Normwerte!$C$3,1,0),
IF(AND(COUNTIF(N61,"&gt;0")&gt;0,D61="w",J61="U18"),
     IF(N61&gt;Normwerte!$C$2,1,0),"")
)))))))))))</f>
        <v/>
      </c>
      <c r="P6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1" s="63" t="str">
        <f>IF(AND(COUNTIF(P61,"&gt;0")&gt;0,D61="m",J61="U13"),
    IF(P61&gt;Normwerte!$F$13,1,0),
IF(AND(COUNTIF(P61,"&gt;0")&gt;0,D61="m",J61="U14"),
     IF(P61&gt;Normwerte!$F$12,1,0),
IF(AND(COUNTIF(P61,"&gt;0")&gt;0,D61="m",J61="U15"),
     IF(P61&gt;Normwerte!$F$11,1,0),
IF(AND(COUNTIF(P61,"&gt;0")&gt;0,D61="m",J61="U16"),
     IF(P61&gt;Normwerte!$F$10,1,0),
IF(AND(COUNTIF(P61,"&gt;0")&gt;0,D61="m",J61="U17"),
     IF(P61&gt;Normwerte!$F$9,1,0),
IF(AND(COUNTIF(P61,"&gt;0")&gt;0,D61="m",J61="U18"),
     IF(P61&gt;Normwerte!$F$8,1,0),
IF(AND(COUNTIF(P61,"&gt;0")&gt;0,D61="w",J61="U13"),
     IF(P61&gt;Normwerte!$F$7,1,0),
IF(AND(COUNTIF(P61,"&gt;0")&gt;0,D61="w",J61="U14"),
     IF(P61&gt;Normwerte!$F$6,1,0),
IF(AND(COUNTIF(P61,"&gt;0")&gt;0,D61="w",J61="U15"),
     IF(P61&gt;Normwerte!$F$5,1,0),
IF(AND(COUNTIF(P61,"&gt;0")&gt;0,D61="w",J61="U16"),
     IF(P61&gt;Normwerte!$F$4,1,0),
IF(AND(COUNTIF(P61,"&gt;0")&gt;0,D61="w",J61="U17"),
     IF(P61&gt;Normwerte!$F$3,1,0),
IF(AND(COUNTIF(P61,"&gt;0")&gt;0,D61="w",J61="U18"),
     IF(P61&gt;Normwerte!$F$2,1,0),"")
)))))))))))</f>
        <v/>
      </c>
      <c r="R61" s="66" t="str">
        <f>Table25[[#This Row],[Punkte
T-Test]]</f>
        <v/>
      </c>
      <c r="S61" s="73" t="str">
        <f>IF(SUMIF(Table25[[#This Row],[Landeskader
Punkte
Anthro]:[Landeskader
Punkte
T-Test]],"&gt;0")=0,
    "",
    SUM(M61,O61,Q61,R61))</f>
        <v/>
      </c>
      <c r="T61" s="101"/>
      <c r="U61" s="101"/>
      <c r="V61" s="26"/>
      <c r="W61" s="26"/>
      <c r="X61" s="26"/>
      <c r="Y61" s="24"/>
      <c r="Z61" s="24"/>
      <c r="AA61" s="24"/>
      <c r="AB61" s="26"/>
      <c r="AC61" s="26"/>
      <c r="AD6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1" s="55" t="str">
        <f t="shared" si="7"/>
        <v/>
      </c>
      <c r="AF61" s="75" t="str">
        <f t="shared" si="10"/>
        <v/>
      </c>
      <c r="AG61" s="74"/>
      <c r="AH61" s="52"/>
      <c r="AI61" s="24"/>
      <c r="AJ61" s="36" t="str">
        <f>IF(COUNTIF(Table25[[#This Row],[Jump &amp; Reach 
(CMJ) V1]:[Jump &amp; Reach 
(CMJ) V3]],"&gt;0")&gt;0,
     MAX(Table25[[#This Row],[Jump &amp; Reach 
(CMJ) V1]:[Jump &amp; Reach 
(CMJ) V3]]),
     "")</f>
        <v/>
      </c>
      <c r="AK61" s="37" t="str">
        <f>IF(COUNTIF(Table25[[#This Row],[Jump &amp; Reach 
(CMJ) max.]],"&gt;0")&gt;0,
     Table25[[#This Row],[Jump &amp; Reach 
(CMJ) max.]]-Table25[[#This Row],[Reichhöhe
einarmig '[cm']]],
     "")</f>
        <v/>
      </c>
      <c r="AL61" s="57" t="str">
        <f t="shared" si="11"/>
        <v/>
      </c>
      <c r="AM61" s="38" t="str">
        <f>IF(AND(COUNTIF(AL61,"&gt;0")&gt;0,D61="m",J61="U13"),
    IF(AL61&gt;Normwerte!$C$13,1,0),
IF(AND(COUNTIF(AL61,"&gt;0")&gt;0,D61="m",J61="U14"),
     IF(AL61&gt;Normwerte!$C$12,1,0),
IF(AND(COUNTIF(AL61,"&gt;0")&gt;0,D61="m",J61="U15"),
     IF(AL61&gt;Normwerte!$C$11,1,0),
IF(AND(COUNTIF(AL61,"&gt;0")&gt;0,D61="m",J61="U16"),
     IF(AL61&gt;Normwerte!$C$10,1,0),
IF(AND(COUNTIF(AL61,"&gt;0")&gt;0,D61="m",J61="U17"),
     IF(AL61&gt;Normwerte!$C$9,1,0),
IF(AND(COUNTIF(AL61,"&gt;0")&gt;0,D61="m",J61="U18"),
     IF(AL61&gt;Normwerte!$C$8,1,0),
IF(AND(COUNTIF(AL61,"&gt;0")&gt;0,D61="w",J61="U13"),
     IF(AL61&gt;Normwerte!$C$7,1,0),
IF(AND(COUNTIF(AL61,"&gt;0")&gt;0,D61="w",J61="U14"),
     IF(AL61&gt;Normwerte!$C$6,1,0),
IF(AND(COUNTIF(AL61,"&gt;0")&gt;0,D61="w",J61="U15"),
     IF(AL61&gt;Normwerte!$C$5,1,0),
IF(AND(COUNTIF(AL61,"&gt;0")&gt;0,D61="w",J61="U16"),
     IF(AL61&gt;Normwerte!$C$4,1,0),
IF(AND(COUNTIF(AL61,"&gt;0")&gt;0,D61="w",J61="U17"),
     IF(AL61&gt;Normwerte!$C$3,1,0),
IF(AND(COUNTIF(AL61,"&gt;0")&gt;0,D61="w",J61="U18"),
     IF(AL61&gt;Normwerte!$C$2,1,0),"")
)))))))))))</f>
        <v/>
      </c>
      <c r="AN61" s="6"/>
      <c r="AO61" s="6"/>
      <c r="AP61" s="6"/>
      <c r="AQ6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1" s="38" t="str">
        <f>IF(COUNTIF(Table25[[#This Row],[Jump &amp; Reach 
(Spike) max.]],"&gt;0")&gt;0,
     Table25[[#This Row],[Jump &amp; Reach 
(Spike) max.]]-Table25[[#This Row],[Reichhöhe
einarmig '[cm']]],
     "")</f>
        <v/>
      </c>
      <c r="AS61" s="57" t="str">
        <f t="shared" si="12"/>
        <v/>
      </c>
      <c r="AT61" s="38" t="str">
        <f>IF(AND(COUNTIF(AS61,"&gt;0")&gt;0,D61="m",J61="U13"),
    IF(AS61&gt;Normwerte!$D$13,1,0),
IF(AND(COUNTIF(AS61,"&gt;0")&gt;0,D61="m",J61="U14"),
     IF(AS61&gt;Normwerte!$D$12,1,0),
IF(AND(COUNTIF(AS61,"&gt;0")&gt;0,D61="m",J61="U15"),
     IF(AS61&gt;Normwerte!$D$11,1,0),
IF(AND(COUNTIF(AS61,"&gt;0")&gt;0,D61="m",J61="U16"),
     IF(AS61&gt;Normwerte!$D$10,1,0),
IF(AND(COUNTIF(AS61,"&gt;0")&gt;0,D61="m",J61="U17"),
     IF(AS61&gt;Normwerte!$D$9,1,0),
IF(AND(COUNTIF(AS61,"&gt;0")&gt;0,D61="m",J61="U18"),
     IF(AS61&gt;Normwerte!$D$8,1,0),
IF(AND(COUNTIF(AS61,"&gt;0")&gt;0,D61="w",J61="U13"),
     IF(AS61&gt;Normwerte!$D$7,1,0),
IF(AND(COUNTIF(AS61,"&gt;0")&gt;0,D61="w",J61="U14"),
     IF(AS61&gt;Normwerte!$D$6,1,0),
IF(AND(COUNTIF(AS61,"&gt;0")&gt;0,D61="w",J61="U15"),
     IF(AS61&gt;Normwerte!$D$5,1,0),
IF(AND(COUNTIF(AS61,"&gt;0")&gt;0,D61="w",J61="U16"),
     IF(AS61&gt;Normwerte!$D$4,1,0),
IF(AND(COUNTIF(AS61,"&gt;0")&gt;0,D61="w",J61="U17"),
     IF(AS61&gt;Normwerte!$D$3,1,0),
IF(AND(COUNTIF(AS61,"&gt;0")&gt;0,D61="w",J61="U18"),
     IF(AS61&gt;Normwerte!$D$2,1,0),"")
)))))))))))</f>
        <v/>
      </c>
      <c r="AU61" s="6"/>
      <c r="AV61" s="6"/>
      <c r="AW61" s="6"/>
      <c r="AX6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1" s="57" t="str">
        <f t="shared" si="13"/>
        <v/>
      </c>
      <c r="AZ61" s="38" t="str">
        <f>IF(AND(COUNTIF(AY61,"&gt;0")&gt;0,D61="m",J61="U13"),
    IF(AY61&gt;Normwerte!$E$13,1,0),
IF(AND(COUNTIF(AY61,"&gt;0")&gt;0,D61="m",J61="U14"),
     IF(AY61&gt;Normwerte!$E$12,1,0),
IF(AND(COUNTIF(AY61,"&gt;0")&gt;0,D61="m",J61="U15"),
     IF(AY61&gt;Normwerte!$E$11,1,0),
IF(AND(COUNTIF(AY61,"&gt;0")&gt;0,D61="m",J61="U16"),
     IF(AY61&gt;Normwerte!$E$10,1,0),
IF(AND(COUNTIF(AY61,"&gt;0")&gt;0,D61="m",J61="U17"),
     IF(AY61&gt;Normwerte!$E$9,1,0),
IF(AND(COUNTIF(AY61,"&gt;0")&gt;0,D61="m",J61="U18"),
     IF(AY61&gt;Normwerte!$E$8,1,0),
IF(AND(COUNTIF(AY61,"&gt;0")&gt;0,D61="w",J61="U13"),
     IF(AY61&gt;Normwerte!$E$7,1,0),
IF(AND(COUNTIF(AY61,"&gt;0")&gt;0,D61="w",J61="U14"),
     IF(AY61&gt;Normwerte!$E$6,1,0),
IF(AND(COUNTIF(AY61,"&gt;0")&gt;0,D61="w",J61="U15"),
     IF(AY61&gt;Normwerte!$E$5,1,0),
IF(AND(COUNTIF(AY61,"&gt;0")&gt;0,D61="w",J61="U16"),
     IF(AY61&gt;Normwerte!$E$4,1,0),
IF(AND(COUNTIF(AY61,"&gt;0")&gt;0,D61="w",J61="U17"),
     IF(AY61&gt;Normwerte!$E$3,1,0),
IF(AND(COUNTIF(AY61,"&gt;0")&gt;0,D61="w",J61="U18"),
     IF(AY61&gt;Normwerte!$E$2,1,0),"")
)))))))))))</f>
        <v/>
      </c>
      <c r="BA61" s="6"/>
      <c r="BB61" s="6"/>
      <c r="BC61" s="6"/>
      <c r="BD6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1" s="56" t="str">
        <f t="shared" si="8"/>
        <v/>
      </c>
      <c r="BF61" s="38" t="str">
        <f>IF(AND(COUNTIF(BE61,"&gt;0")&gt;0,D61="m",J61="U13"),
    IF(BE61&gt;Normwerte!$F$13,1,0),
IF(AND(COUNTIF(BE61,"&gt;0")&gt;0,D61="m",J61="U14"),
     IF(BE61&gt;Normwerte!$F$12,1,0),
IF(AND(COUNTIF(BE61,"&gt;0")&gt;0,D61="m",J61="U15"),
     IF(BE61&gt;Normwerte!$F$11,1,0),
IF(AND(COUNTIF(BE61,"&gt;0")&gt;0,D61="m",J61="U16"),
     IF(BE61&gt;Normwerte!$F$10,1,0),
IF(AND(COUNTIF(BE61,"&gt;0")&gt;0,D61="m",J61="U17"),
     IF(BE61&gt;Normwerte!$F$9,1,0),
IF(AND(COUNTIF(BE61,"&gt;0")&gt;0,D61="m",J61="U18"),
     IF(BE61&gt;Normwerte!$F$8,1,0),
IF(AND(COUNTIF(BE61,"&gt;0")&gt;0,D61="w",J61="U13"),
     IF(BE61&gt;Normwerte!$F$7,1,0),
IF(AND(COUNTIF(BE61,"&gt;0")&gt;0,D61="w",J61="U14"),
     IF(BE61&gt;Normwerte!$F$6,1,0),
IF(AND(COUNTIF(BE61,"&gt;0")&gt;0,D61="w",J61="U15"),
     IF(BE61&gt;Normwerte!$F$5,1,0),
IF(AND(COUNTIF(BE61,"&gt;0")&gt;0,D61="w",J61="U16"),
     IF(BE61&gt;Normwerte!$F$4,1,0),
IF(AND(COUNTIF(BE61,"&gt;0")&gt;0,D61="w",J61="U17"),
     IF(BE61&gt;Normwerte!$F$3,1,0),
IF(AND(COUNTIF(BE61,"&gt;0")&gt;0,D61="w",J61="U18"),
     IF(BE61&gt;Normwerte!$F$2,1,0),"")
)))))))))))</f>
        <v/>
      </c>
      <c r="BG61" s="6"/>
      <c r="BH61" s="6"/>
      <c r="BI61" s="6"/>
      <c r="BJ61" s="40" t="str">
        <f>IF(COUNTIF(Table25[[#This Row],[Schlagballwurf V1
'[km/h']]:[Schlagballwurf V3
'[km/h']]],"&gt;0")&gt;0,
     MAX(Table25[[#This Row],[Schlagballwurf V1
'[km/h']]:[Schlagballwurf V3
'[km/h']]]),
     "")</f>
        <v/>
      </c>
      <c r="BK61" s="57" t="str">
        <f t="shared" si="14"/>
        <v/>
      </c>
      <c r="BL61" s="38" t="str">
        <f>IF(AND(COUNTIF(BK61,"&gt;0")&gt;0,D61="m",J61="U13"),
     IF(BK61&gt;Normwerte!$G$13,1,0),
IF(AND(COUNTIF(BK61,"&gt;0")&gt;0,D61="m",J61="U14"),
     IF(BK61&gt;Normwerte!$G$12,1,0),
IF(AND(COUNTIF(BK61,"&gt;0")&gt;0,D61="m",J61="U15"),
     IF(BK61&gt;Normwerte!$G$11,1,0),
IF(AND(COUNTIF(BK61,"&gt;0")&gt;0,D61="m",J61="U16"),
     IF(BK61&gt;Normwerte!$G$10,1,0),
IF(AND(COUNTIF(BK61,"&gt;0")&gt;0,D61="m",J61="U17"),
     IF(BK61&gt;Normwerte!$G$9,1,0),
IF(AND(COUNTIF(BK61,"&gt;0")&gt;0,D61="m",J61="U18"),
     IF(BK61&gt;Normwerte!$G$8,1,0),
IF(AND(COUNTIF(BK61,"&gt;0")&gt;0,D61="w",J61="U13"),
     IF(BK61&gt;Normwerte!$G$7,1,0),
IF(AND(COUNTIF(BK61,"&gt;0")&gt;0,D61="w",J61="U14"),
     IF(BK61&gt;Normwerte!$G$6,1,0),
IF(AND(COUNTIF(BK61,"&gt;0")&gt;0,D61="w",J61="U15"),
     IF(BK61&gt;Normwerte!$G$5,1,0),
IF(AND(COUNTIF(BK61,"&gt;0")&gt;0,D61="w",J61="U16"),
     IF(BK61&gt;Normwerte!$G$4,1,0),
IF(AND(COUNTIF(BK61,"&gt;0")&gt;0,D61="w",J61="U17"),
     IF(BK61&gt;Normwerte!$G$3,1,0),
IF(AND(COUNTIF(BK61,"&gt;0")&gt;0,D61="w",J61="U18"),
     IF(BK61&gt;Normwerte!$G$2,1,0),"")
)))))))))))</f>
        <v/>
      </c>
      <c r="BM61" s="6"/>
      <c r="BN61" s="6"/>
      <c r="BO61" s="6"/>
      <c r="BP61" s="6"/>
      <c r="BQ61" s="40" t="str">
        <f>IF(COUNTIF(Table25[[#This Row],[T-Test links
V1
'[s']]:[T-Test links
V2
'[s']]],"&gt;0")&gt;0,
     MIN(Table25[[#This Row],[T-Test links
V1
'[s']]:[T-Test links
V2
'[s']]]),
     "")</f>
        <v/>
      </c>
      <c r="BR61" s="40" t="str">
        <f>IF(COUNTIF(Table25[[#This Row],[T-Test rechts 
V1
'[s']]:[T-Test rechts
V2
'[s']]],"&gt;0")&gt;0,
     MIN(Table25[[#This Row],[T-Test rechts 
V1
'[s']]:[T-Test rechts
V2
'[s']]]),
     "")</f>
        <v/>
      </c>
      <c r="BS6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1" s="57" t="str">
        <f t="shared" si="15"/>
        <v/>
      </c>
      <c r="BU61" s="38" t="str">
        <f>IF(AND(COUNTIF(BT61,"&gt;0")&gt;0,D61="m",J61="U13"),
     IF(BT61&gt;Normwerte!$H$13,1,0),
IF(AND(COUNTIF(BT61,"&gt;0")&gt;0,D61="m",J61="U14"),
     IF(BT61&gt;Normwerte!$H$12,1,0),
IF(AND(COUNTIF(BT61,"&gt;0")&gt;0,D61="m",J61="U15"),
     IF(BT61&gt;Normwerte!$H$11,1,0),
IF(AND(COUNTIF(BT61,"&gt;0")&gt;0,D61="m",J61="U16"),
     IF(BT61&gt;Normwerte!$H$10,1,0),
IF(AND(COUNTIF(BT61,"&gt;0")&gt;0,D61="m",J61="U17"),
     IF(BT61&gt;Normwerte!$H$9,1,0),
IF(AND(COUNTIF(BT61,"&gt;0")&gt;0,D61="m",J61="U18"),
     IF(BT61&gt;Normwerte!$H$8,1,0),
IF(AND(COUNTIF(BT61,"&gt;0")&gt;0,D61="w",J61="U13"),
     IF(BT61&gt;Normwerte!$H$7,1,0),
IF(AND(COUNTIF(BT61,"&gt;0")&gt;0,D61="w",J61="U14"),
     IF(BT61&gt;Normwerte!$H$6,1,0),
IF(AND(COUNTIF(BT61,"&gt;0")&gt;0,D61="w",J61="U15"),
     IF(BT61&gt;Normwerte!$H$5,1,0),
IF(AND(COUNTIF(BT61,"&gt;0")&gt;0,D61="w",J61="U16"),
     IF(BT61&gt;Normwerte!$H$4,1,0),
IF(AND(COUNTIF(BT61,"&gt;0")&gt;0,D61="w",J61="U17"),
     IF(BT61&gt;Normwerte!$H$3,1,0),
IF(AND(COUNTIF(BT61,"&gt;0")&gt;0,D61="w",J61="U18"),
     IF(BT61&gt;Normwerte!$H$2,1,0),"")
)))))))))))</f>
        <v/>
      </c>
    </row>
    <row r="62" spans="2:73" x14ac:dyDescent="0.45">
      <c r="B62" s="103"/>
      <c r="C62" s="103"/>
      <c r="D62" s="43"/>
      <c r="E62" s="93"/>
      <c r="F62" s="53"/>
      <c r="G62" s="5"/>
      <c r="H62" s="95"/>
      <c r="I62" s="12" t="str">
        <f>IF(ISBLANK(Table25[[#This Row],[Geb.Datum
'[TT.MM.JJJJ']]]),"",
     YEAR(Table25[[#This Row],[Geb.Datum
'[TT.MM.JJJJ']]]))</f>
        <v/>
      </c>
      <c r="J62" s="30" t="str">
        <f>_xlfn.XLOOKUP(Table25[[#This Row],[Geburtsjahr]],Altersklasse!$B$2:$B$7,Altersklasse!$A$2:$A$7,"",0)</f>
        <v/>
      </c>
      <c r="K62" s="42" t="str">
        <f t="shared" si="16"/>
        <v/>
      </c>
      <c r="L62" s="50" t="str">
        <f>IF(OR(ISBLANK(AF62),NOT(ISNUMBER(AF62))),"",IF(AND(AF62&gt;0,D62="m",J62="U13"),
    IF(AF62&gt;Normwerte!$J$13,2,IF(AF62&gt;Normwerte!$I$13,1,0)),
IF(AND(AF62&gt;0,D62="m",J62="U14"),
     IF(AF62&gt;Normwerte!$J$12,2,IF(AF62&gt;Normwerte!$I$12,1,0)),
IF(AND(AF62&gt;0,D62="m",J62="U15"),
     IF(AF62&gt;Normwerte!$J$11,2,IF(AF62&gt;Normwerte!$I$11,1,0)),
IF(AND(AF62&gt;0,D62="m",J62="U16"),
     IF(AF62&gt;Normwerte!$J$10,2,IF(AF62&gt;Normwerte!$I$10,1,0)),
IF(AND(AF62&gt;0,D62="m",J62="U17"),
     IF(AF62&gt;Normwerte!$J$9,2,IF(AF62&gt;Normwerte!$I$9,1,0)),
IF(AND(AF62&gt;0,D62="m",J62="U18"),
     IF(AF62&gt;Normwerte!$J$8,2,IF(AF62&gt;Normwerte!$I$8,1,0)),
IF(AND(AF62&gt;0,D62="w",J62="U13"),
     IF(AF62&gt;Normwerte!$J$7,2,IF(AF62&gt;Normwerte!$I$7,1,0)),
IF(AND(AF62&gt;0,D62="w",J62="U14"),
     IF(AF62&gt;Normwerte!$J$6,2,IF(AF62&gt;Normwerte!$I$6,1,0)),
IF(AND(AF62&gt;0,D62="w",J62="U15"),
     IF(AF62&gt;Normwerte!$J$5,2,IF(AF62&gt;Normwerte!$I$5,1,0)),
IF(AND(AF62&gt;0,D62="w",J62="U16"),
     IF(AF62&gt;Normwerte!$J$4,2,IF(AF62&gt;Normwerte!$I$4,1,0)),
IF(AND(AF62&gt;0,D62="w",J62="U17"),
     IF(AF62&gt;Normwerte!$J$3,2,IF(AF62&gt;Normwerte!$I$3,1,0)),
IF(AND(AF62&gt;0,D62="w",J62="U18"),
     IF(AF62&gt;Normwerte!$J$2,2,IF(AF62&gt;Normwerte!$I$2,1,0)),"")
))))))))))))</f>
        <v/>
      </c>
      <c r="M62" s="64" t="str">
        <f>IF(AND(Table25[[#This Row],[Position '[L/AA/MB/S/D']]]="L",L62&lt;2),1,Table25[[#This Row],[Landeskader
Punkte
Anthro Berechnung]])</f>
        <v/>
      </c>
      <c r="N62" s="65" t="str">
        <f>IFERROR(IF((Table25[[#This Row],[Z-Score CMJ]]+Table25[[#This Row],[Z Score Spike]])&gt;0, (Table25[[#This Row],[Z-Score CMJ]]+Table25[[#This Row],[Z Score Spike]])/2, ""), "")</f>
        <v/>
      </c>
      <c r="O62" s="63" t="str">
        <f>IF(AND(COUNTIF(N62,"&gt;0")&gt;0,D62="m",J62="U13"),
    IF(N62&gt;Normwerte!$C$13,1,0),
IF(AND(COUNTIF(N62,"&gt;0")&gt;0,D62="m",J62="U14"),
     IF(N62&gt;Normwerte!$C$12,1,0),
IF(AND(COUNTIF(N62,"&gt;0")&gt;0,D62="m",J62="U15"),
     IF(N62&gt;Normwerte!$C$11,1,0),
IF(AND(COUNTIF(N62,"&gt;0")&gt;0,D62="m",J62="U16"),
     IF(N62&gt;Normwerte!$C$10,1,0),
IF(AND(COUNTIF(N62,"&gt;0")&gt;0,D62="m",J62="U17"),
     IF(N62&gt;Normwerte!$C$9,1,0),
IF(AND(COUNTIF(N62,"&gt;0")&gt;0,D62="m",J62="U18"),
     IF(N62&gt;Normwerte!$C$8,1,0),
IF(AND(COUNTIF(N62,"&gt;0")&gt;0,D62="w",J62="U13"),
     IF(N62&gt;Normwerte!$C$7,1,0),
IF(AND(COUNTIF(N62,"&gt;0")&gt;0,D62="w",J62="U14"),
     IF(N62&gt;Normwerte!$C$6,1,0),
IF(AND(COUNTIF(N62,"&gt;0")&gt;0,D62="w",J62="U15"),
     IF(N62&gt;Normwerte!$C$5,1,0),
IF(AND(COUNTIF(N62,"&gt;0")&gt;0,D62="w",J62="U16"),
     IF(N62&gt;Normwerte!$C$4,1,0),
IF(AND(COUNTIF(N62,"&gt;0")&gt;0,D62="w",J62="U17"),
     IF(N62&gt;Normwerte!$C$3,1,0),
IF(AND(COUNTIF(N62,"&gt;0")&gt;0,D62="w",J62="U18"),
     IF(N62&gt;Normwerte!$C$2,1,0),"")
)))))))))))</f>
        <v/>
      </c>
      <c r="P6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2" s="63" t="str">
        <f>IF(AND(COUNTIF(P62,"&gt;0")&gt;0,D62="m",J62="U13"),
    IF(P62&gt;Normwerte!$F$13,1,0),
IF(AND(COUNTIF(P62,"&gt;0")&gt;0,D62="m",J62="U14"),
     IF(P62&gt;Normwerte!$F$12,1,0),
IF(AND(COUNTIF(P62,"&gt;0")&gt;0,D62="m",J62="U15"),
     IF(P62&gt;Normwerte!$F$11,1,0),
IF(AND(COUNTIF(P62,"&gt;0")&gt;0,D62="m",J62="U16"),
     IF(P62&gt;Normwerte!$F$10,1,0),
IF(AND(COUNTIF(P62,"&gt;0")&gt;0,D62="m",J62="U17"),
     IF(P62&gt;Normwerte!$F$9,1,0),
IF(AND(COUNTIF(P62,"&gt;0")&gt;0,D62="m",J62="U18"),
     IF(P62&gt;Normwerte!$F$8,1,0),
IF(AND(COUNTIF(P62,"&gt;0")&gt;0,D62="w",J62="U13"),
     IF(P62&gt;Normwerte!$F$7,1,0),
IF(AND(COUNTIF(P62,"&gt;0")&gt;0,D62="w",J62="U14"),
     IF(P62&gt;Normwerte!$F$6,1,0),
IF(AND(COUNTIF(P62,"&gt;0")&gt;0,D62="w",J62="U15"),
     IF(P62&gt;Normwerte!$F$5,1,0),
IF(AND(COUNTIF(P62,"&gt;0")&gt;0,D62="w",J62="U16"),
     IF(P62&gt;Normwerte!$F$4,1,0),
IF(AND(COUNTIF(P62,"&gt;0")&gt;0,D62="w",J62="U17"),
     IF(P62&gt;Normwerte!$F$3,1,0),
IF(AND(COUNTIF(P62,"&gt;0")&gt;0,D62="w",J62="U18"),
     IF(P62&gt;Normwerte!$F$2,1,0),"")
)))))))))))</f>
        <v/>
      </c>
      <c r="R62" s="66" t="str">
        <f>Table25[[#This Row],[Punkte
T-Test]]</f>
        <v/>
      </c>
      <c r="S62" s="73" t="str">
        <f>IF(SUMIF(Table25[[#This Row],[Landeskader
Punkte
Anthro]:[Landeskader
Punkte
T-Test]],"&gt;0")=0,
    "",
    SUM(M62,O62,Q62,R62))</f>
        <v/>
      </c>
      <c r="T62" s="101"/>
      <c r="U62" s="101"/>
      <c r="V62" s="26"/>
      <c r="W62" s="26"/>
      <c r="X62" s="26"/>
      <c r="Y62" s="24"/>
      <c r="Z62" s="24"/>
      <c r="AA62" s="24"/>
      <c r="AB62" s="26"/>
      <c r="AC62" s="26"/>
      <c r="AD6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2" s="55" t="str">
        <f t="shared" si="7"/>
        <v/>
      </c>
      <c r="AF62" s="75" t="str">
        <f t="shared" si="10"/>
        <v/>
      </c>
      <c r="AG62" s="74"/>
      <c r="AH62" s="52"/>
      <c r="AI62" s="24"/>
      <c r="AJ62" s="36" t="str">
        <f>IF(COUNTIF(Table25[[#This Row],[Jump &amp; Reach 
(CMJ) V1]:[Jump &amp; Reach 
(CMJ) V3]],"&gt;0")&gt;0,
     MAX(Table25[[#This Row],[Jump &amp; Reach 
(CMJ) V1]:[Jump &amp; Reach 
(CMJ) V3]]),
     "")</f>
        <v/>
      </c>
      <c r="AK62" s="37" t="str">
        <f>IF(COUNTIF(Table25[[#This Row],[Jump &amp; Reach 
(CMJ) max.]],"&gt;0")&gt;0,
     Table25[[#This Row],[Jump &amp; Reach 
(CMJ) max.]]-Table25[[#This Row],[Reichhöhe
einarmig '[cm']]],
     "")</f>
        <v/>
      </c>
      <c r="AL62" s="57" t="str">
        <f t="shared" si="11"/>
        <v/>
      </c>
      <c r="AM62" s="38" t="str">
        <f>IF(AND(COUNTIF(AL62,"&gt;0")&gt;0,D62="m",J62="U13"),
    IF(AL62&gt;Normwerte!$C$13,1,0),
IF(AND(COUNTIF(AL62,"&gt;0")&gt;0,D62="m",J62="U14"),
     IF(AL62&gt;Normwerte!$C$12,1,0),
IF(AND(COUNTIF(AL62,"&gt;0")&gt;0,D62="m",J62="U15"),
     IF(AL62&gt;Normwerte!$C$11,1,0),
IF(AND(COUNTIF(AL62,"&gt;0")&gt;0,D62="m",J62="U16"),
     IF(AL62&gt;Normwerte!$C$10,1,0),
IF(AND(COUNTIF(AL62,"&gt;0")&gt;0,D62="m",J62="U17"),
     IF(AL62&gt;Normwerte!$C$9,1,0),
IF(AND(COUNTIF(AL62,"&gt;0")&gt;0,D62="m",J62="U18"),
     IF(AL62&gt;Normwerte!$C$8,1,0),
IF(AND(COUNTIF(AL62,"&gt;0")&gt;0,D62="w",J62="U13"),
     IF(AL62&gt;Normwerte!$C$7,1,0),
IF(AND(COUNTIF(AL62,"&gt;0")&gt;0,D62="w",J62="U14"),
     IF(AL62&gt;Normwerte!$C$6,1,0),
IF(AND(COUNTIF(AL62,"&gt;0")&gt;0,D62="w",J62="U15"),
     IF(AL62&gt;Normwerte!$C$5,1,0),
IF(AND(COUNTIF(AL62,"&gt;0")&gt;0,D62="w",J62="U16"),
     IF(AL62&gt;Normwerte!$C$4,1,0),
IF(AND(COUNTIF(AL62,"&gt;0")&gt;0,D62="w",J62="U17"),
     IF(AL62&gt;Normwerte!$C$3,1,0),
IF(AND(COUNTIF(AL62,"&gt;0")&gt;0,D62="w",J62="U18"),
     IF(AL62&gt;Normwerte!$C$2,1,0),"")
)))))))))))</f>
        <v/>
      </c>
      <c r="AN62" s="6"/>
      <c r="AO62" s="6"/>
      <c r="AP62" s="6"/>
      <c r="AQ6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2" s="38" t="str">
        <f>IF(COUNTIF(Table25[[#This Row],[Jump &amp; Reach 
(Spike) max.]],"&gt;0")&gt;0,
     Table25[[#This Row],[Jump &amp; Reach 
(Spike) max.]]-Table25[[#This Row],[Reichhöhe
einarmig '[cm']]],
     "")</f>
        <v/>
      </c>
      <c r="AS62" s="57" t="str">
        <f t="shared" si="12"/>
        <v/>
      </c>
      <c r="AT62" s="38" t="str">
        <f>IF(AND(COUNTIF(AS62,"&gt;0")&gt;0,D62="m",J62="U13"),
    IF(AS62&gt;Normwerte!$D$13,1,0),
IF(AND(COUNTIF(AS62,"&gt;0")&gt;0,D62="m",J62="U14"),
     IF(AS62&gt;Normwerte!$D$12,1,0),
IF(AND(COUNTIF(AS62,"&gt;0")&gt;0,D62="m",J62="U15"),
     IF(AS62&gt;Normwerte!$D$11,1,0),
IF(AND(COUNTIF(AS62,"&gt;0")&gt;0,D62="m",J62="U16"),
     IF(AS62&gt;Normwerte!$D$10,1,0),
IF(AND(COUNTIF(AS62,"&gt;0")&gt;0,D62="m",J62="U17"),
     IF(AS62&gt;Normwerte!$D$9,1,0),
IF(AND(COUNTIF(AS62,"&gt;0")&gt;0,D62="m",J62="U18"),
     IF(AS62&gt;Normwerte!$D$8,1,0),
IF(AND(COUNTIF(AS62,"&gt;0")&gt;0,D62="w",J62="U13"),
     IF(AS62&gt;Normwerte!$D$7,1,0),
IF(AND(COUNTIF(AS62,"&gt;0")&gt;0,D62="w",J62="U14"),
     IF(AS62&gt;Normwerte!$D$6,1,0),
IF(AND(COUNTIF(AS62,"&gt;0")&gt;0,D62="w",J62="U15"),
     IF(AS62&gt;Normwerte!$D$5,1,0),
IF(AND(COUNTIF(AS62,"&gt;0")&gt;0,D62="w",J62="U16"),
     IF(AS62&gt;Normwerte!$D$4,1,0),
IF(AND(COUNTIF(AS62,"&gt;0")&gt;0,D62="w",J62="U17"),
     IF(AS62&gt;Normwerte!$D$3,1,0),
IF(AND(COUNTIF(AS62,"&gt;0")&gt;0,D62="w",J62="U18"),
     IF(AS62&gt;Normwerte!$D$2,1,0),"")
)))))))))))</f>
        <v/>
      </c>
      <c r="AU62" s="6"/>
      <c r="AV62" s="6"/>
      <c r="AW62" s="6"/>
      <c r="AX6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2" s="57" t="str">
        <f t="shared" si="13"/>
        <v/>
      </c>
      <c r="AZ62" s="38" t="str">
        <f>IF(AND(COUNTIF(AY62,"&gt;0")&gt;0,D62="m",J62="U13"),
    IF(AY62&gt;Normwerte!$E$13,1,0),
IF(AND(COUNTIF(AY62,"&gt;0")&gt;0,D62="m",J62="U14"),
     IF(AY62&gt;Normwerte!$E$12,1,0),
IF(AND(COUNTIF(AY62,"&gt;0")&gt;0,D62="m",J62="U15"),
     IF(AY62&gt;Normwerte!$E$11,1,0),
IF(AND(COUNTIF(AY62,"&gt;0")&gt;0,D62="m",J62="U16"),
     IF(AY62&gt;Normwerte!$E$10,1,0),
IF(AND(COUNTIF(AY62,"&gt;0")&gt;0,D62="m",J62="U17"),
     IF(AY62&gt;Normwerte!$E$9,1,0),
IF(AND(COUNTIF(AY62,"&gt;0")&gt;0,D62="m",J62="U18"),
     IF(AY62&gt;Normwerte!$E$8,1,0),
IF(AND(COUNTIF(AY62,"&gt;0")&gt;0,D62="w",J62="U13"),
     IF(AY62&gt;Normwerte!$E$7,1,0),
IF(AND(COUNTIF(AY62,"&gt;0")&gt;0,D62="w",J62="U14"),
     IF(AY62&gt;Normwerte!$E$6,1,0),
IF(AND(COUNTIF(AY62,"&gt;0")&gt;0,D62="w",J62="U15"),
     IF(AY62&gt;Normwerte!$E$5,1,0),
IF(AND(COUNTIF(AY62,"&gt;0")&gt;0,D62="w",J62="U16"),
     IF(AY62&gt;Normwerte!$E$4,1,0),
IF(AND(COUNTIF(AY62,"&gt;0")&gt;0,D62="w",J62="U17"),
     IF(AY62&gt;Normwerte!$E$3,1,0),
IF(AND(COUNTIF(AY62,"&gt;0")&gt;0,D62="w",J62="U18"),
     IF(AY62&gt;Normwerte!$E$2,1,0),"")
)))))))))))</f>
        <v/>
      </c>
      <c r="BA62" s="6"/>
      <c r="BB62" s="6"/>
      <c r="BC62" s="6"/>
      <c r="BD6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2" s="56" t="str">
        <f t="shared" si="8"/>
        <v/>
      </c>
      <c r="BF62" s="38" t="str">
        <f>IF(AND(COUNTIF(BE62,"&gt;0")&gt;0,D62="m",J62="U13"),
    IF(BE62&gt;Normwerte!$F$13,1,0),
IF(AND(COUNTIF(BE62,"&gt;0")&gt;0,D62="m",J62="U14"),
     IF(BE62&gt;Normwerte!$F$12,1,0),
IF(AND(COUNTIF(BE62,"&gt;0")&gt;0,D62="m",J62="U15"),
     IF(BE62&gt;Normwerte!$F$11,1,0),
IF(AND(COUNTIF(BE62,"&gt;0")&gt;0,D62="m",J62="U16"),
     IF(BE62&gt;Normwerte!$F$10,1,0),
IF(AND(COUNTIF(BE62,"&gt;0")&gt;0,D62="m",J62="U17"),
     IF(BE62&gt;Normwerte!$F$9,1,0),
IF(AND(COUNTIF(BE62,"&gt;0")&gt;0,D62="m",J62="U18"),
     IF(BE62&gt;Normwerte!$F$8,1,0),
IF(AND(COUNTIF(BE62,"&gt;0")&gt;0,D62="w",J62="U13"),
     IF(BE62&gt;Normwerte!$F$7,1,0),
IF(AND(COUNTIF(BE62,"&gt;0")&gt;0,D62="w",J62="U14"),
     IF(BE62&gt;Normwerte!$F$6,1,0),
IF(AND(COUNTIF(BE62,"&gt;0")&gt;0,D62="w",J62="U15"),
     IF(BE62&gt;Normwerte!$F$5,1,0),
IF(AND(COUNTIF(BE62,"&gt;0")&gt;0,D62="w",J62="U16"),
     IF(BE62&gt;Normwerte!$F$4,1,0),
IF(AND(COUNTIF(BE62,"&gt;0")&gt;0,D62="w",J62="U17"),
     IF(BE62&gt;Normwerte!$F$3,1,0),
IF(AND(COUNTIF(BE62,"&gt;0")&gt;0,D62="w",J62="U18"),
     IF(BE62&gt;Normwerte!$F$2,1,0),"")
)))))))))))</f>
        <v/>
      </c>
      <c r="BG62" s="6"/>
      <c r="BH62" s="6"/>
      <c r="BI62" s="6"/>
      <c r="BJ62" s="40" t="str">
        <f>IF(COUNTIF(Table25[[#This Row],[Schlagballwurf V1
'[km/h']]:[Schlagballwurf V3
'[km/h']]],"&gt;0")&gt;0,
     MAX(Table25[[#This Row],[Schlagballwurf V1
'[km/h']]:[Schlagballwurf V3
'[km/h']]]),
     "")</f>
        <v/>
      </c>
      <c r="BK62" s="57" t="str">
        <f t="shared" si="14"/>
        <v/>
      </c>
      <c r="BL62" s="38" t="str">
        <f>IF(AND(COUNTIF(BK62,"&gt;0")&gt;0,D62="m",J62="U13"),
     IF(BK62&gt;Normwerte!$G$13,1,0),
IF(AND(COUNTIF(BK62,"&gt;0")&gt;0,D62="m",J62="U14"),
     IF(BK62&gt;Normwerte!$G$12,1,0),
IF(AND(COUNTIF(BK62,"&gt;0")&gt;0,D62="m",J62="U15"),
     IF(BK62&gt;Normwerte!$G$11,1,0),
IF(AND(COUNTIF(BK62,"&gt;0")&gt;0,D62="m",J62="U16"),
     IF(BK62&gt;Normwerte!$G$10,1,0),
IF(AND(COUNTIF(BK62,"&gt;0")&gt;0,D62="m",J62="U17"),
     IF(BK62&gt;Normwerte!$G$9,1,0),
IF(AND(COUNTIF(BK62,"&gt;0")&gt;0,D62="m",J62="U18"),
     IF(BK62&gt;Normwerte!$G$8,1,0),
IF(AND(COUNTIF(BK62,"&gt;0")&gt;0,D62="w",J62="U13"),
     IF(BK62&gt;Normwerte!$G$7,1,0),
IF(AND(COUNTIF(BK62,"&gt;0")&gt;0,D62="w",J62="U14"),
     IF(BK62&gt;Normwerte!$G$6,1,0),
IF(AND(COUNTIF(BK62,"&gt;0")&gt;0,D62="w",J62="U15"),
     IF(BK62&gt;Normwerte!$G$5,1,0),
IF(AND(COUNTIF(BK62,"&gt;0")&gt;0,D62="w",J62="U16"),
     IF(BK62&gt;Normwerte!$G$4,1,0),
IF(AND(COUNTIF(BK62,"&gt;0")&gt;0,D62="w",J62="U17"),
     IF(BK62&gt;Normwerte!$G$3,1,0),
IF(AND(COUNTIF(BK62,"&gt;0")&gt;0,D62="w",J62="U18"),
     IF(BK62&gt;Normwerte!$G$2,1,0),"")
)))))))))))</f>
        <v/>
      </c>
      <c r="BM62" s="6"/>
      <c r="BN62" s="6"/>
      <c r="BO62" s="6"/>
      <c r="BP62" s="6"/>
      <c r="BQ62" s="40" t="str">
        <f>IF(COUNTIF(Table25[[#This Row],[T-Test links
V1
'[s']]:[T-Test links
V2
'[s']]],"&gt;0")&gt;0,
     MIN(Table25[[#This Row],[T-Test links
V1
'[s']]:[T-Test links
V2
'[s']]]),
     "")</f>
        <v/>
      </c>
      <c r="BR62" s="40" t="str">
        <f>IF(COUNTIF(Table25[[#This Row],[T-Test rechts 
V1
'[s']]:[T-Test rechts
V2
'[s']]],"&gt;0")&gt;0,
     MIN(Table25[[#This Row],[T-Test rechts 
V1
'[s']]:[T-Test rechts
V2
'[s']]]),
     "")</f>
        <v/>
      </c>
      <c r="BS6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2" s="57" t="str">
        <f t="shared" si="15"/>
        <v/>
      </c>
      <c r="BU62" s="38" t="str">
        <f>IF(AND(COUNTIF(BT62,"&gt;0")&gt;0,D62="m",J62="U13"),
     IF(BT62&gt;Normwerte!$H$13,1,0),
IF(AND(COUNTIF(BT62,"&gt;0")&gt;0,D62="m",J62="U14"),
     IF(BT62&gt;Normwerte!$H$12,1,0),
IF(AND(COUNTIF(BT62,"&gt;0")&gt;0,D62="m",J62="U15"),
     IF(BT62&gt;Normwerte!$H$11,1,0),
IF(AND(COUNTIF(BT62,"&gt;0")&gt;0,D62="m",J62="U16"),
     IF(BT62&gt;Normwerte!$H$10,1,0),
IF(AND(COUNTIF(BT62,"&gt;0")&gt;0,D62="m",J62="U17"),
     IF(BT62&gt;Normwerte!$H$9,1,0),
IF(AND(COUNTIF(BT62,"&gt;0")&gt;0,D62="m",J62="U18"),
     IF(BT62&gt;Normwerte!$H$8,1,0),
IF(AND(COUNTIF(BT62,"&gt;0")&gt;0,D62="w",J62="U13"),
     IF(BT62&gt;Normwerte!$H$7,1,0),
IF(AND(COUNTIF(BT62,"&gt;0")&gt;0,D62="w",J62="U14"),
     IF(BT62&gt;Normwerte!$H$6,1,0),
IF(AND(COUNTIF(BT62,"&gt;0")&gt;0,D62="w",J62="U15"),
     IF(BT62&gt;Normwerte!$H$5,1,0),
IF(AND(COUNTIF(BT62,"&gt;0")&gt;0,D62="w",J62="U16"),
     IF(BT62&gt;Normwerte!$H$4,1,0),
IF(AND(COUNTIF(BT62,"&gt;0")&gt;0,D62="w",J62="U17"),
     IF(BT62&gt;Normwerte!$H$3,1,0),
IF(AND(COUNTIF(BT62,"&gt;0")&gt;0,D62="w",J62="U18"),
     IF(BT62&gt;Normwerte!$H$2,1,0),"")
)))))))))))</f>
        <v/>
      </c>
    </row>
    <row r="63" spans="2:73" x14ac:dyDescent="0.45">
      <c r="B63" s="103"/>
      <c r="C63" s="103"/>
      <c r="D63" s="43"/>
      <c r="E63" s="93"/>
      <c r="F63" s="53"/>
      <c r="G63" s="5"/>
      <c r="H63" s="95"/>
      <c r="I63" s="12" t="str">
        <f>IF(ISBLANK(Table25[[#This Row],[Geb.Datum
'[TT.MM.JJJJ']]]),"",
     YEAR(Table25[[#This Row],[Geb.Datum
'[TT.MM.JJJJ']]]))</f>
        <v/>
      </c>
      <c r="J63" s="30" t="str">
        <f>_xlfn.XLOOKUP(Table25[[#This Row],[Geburtsjahr]],Altersklasse!$B$2:$B$7,Altersklasse!$A$2:$A$7,"",0)</f>
        <v/>
      </c>
      <c r="K63" s="42" t="str">
        <f t="shared" si="16"/>
        <v/>
      </c>
      <c r="L63" s="50" t="str">
        <f>IF(OR(ISBLANK(AF63),NOT(ISNUMBER(AF63))),"",IF(AND(AF63&gt;0,D63="m",J63="U13"),
    IF(AF63&gt;Normwerte!$J$13,2,IF(AF63&gt;Normwerte!$I$13,1,0)),
IF(AND(AF63&gt;0,D63="m",J63="U14"),
     IF(AF63&gt;Normwerte!$J$12,2,IF(AF63&gt;Normwerte!$I$12,1,0)),
IF(AND(AF63&gt;0,D63="m",J63="U15"),
     IF(AF63&gt;Normwerte!$J$11,2,IF(AF63&gt;Normwerte!$I$11,1,0)),
IF(AND(AF63&gt;0,D63="m",J63="U16"),
     IF(AF63&gt;Normwerte!$J$10,2,IF(AF63&gt;Normwerte!$I$10,1,0)),
IF(AND(AF63&gt;0,D63="m",J63="U17"),
     IF(AF63&gt;Normwerte!$J$9,2,IF(AF63&gt;Normwerte!$I$9,1,0)),
IF(AND(AF63&gt;0,D63="m",J63="U18"),
     IF(AF63&gt;Normwerte!$J$8,2,IF(AF63&gt;Normwerte!$I$8,1,0)),
IF(AND(AF63&gt;0,D63="w",J63="U13"),
     IF(AF63&gt;Normwerte!$J$7,2,IF(AF63&gt;Normwerte!$I$7,1,0)),
IF(AND(AF63&gt;0,D63="w",J63="U14"),
     IF(AF63&gt;Normwerte!$J$6,2,IF(AF63&gt;Normwerte!$I$6,1,0)),
IF(AND(AF63&gt;0,D63="w",J63="U15"),
     IF(AF63&gt;Normwerte!$J$5,2,IF(AF63&gt;Normwerte!$I$5,1,0)),
IF(AND(AF63&gt;0,D63="w",J63="U16"),
     IF(AF63&gt;Normwerte!$J$4,2,IF(AF63&gt;Normwerte!$I$4,1,0)),
IF(AND(AF63&gt;0,D63="w",J63="U17"),
     IF(AF63&gt;Normwerte!$J$3,2,IF(AF63&gt;Normwerte!$I$3,1,0)),
IF(AND(AF63&gt;0,D63="w",J63="U18"),
     IF(AF63&gt;Normwerte!$J$2,2,IF(AF63&gt;Normwerte!$I$2,1,0)),"")
))))))))))))</f>
        <v/>
      </c>
      <c r="M63" s="64" t="str">
        <f>IF(AND(Table25[[#This Row],[Position '[L/AA/MB/S/D']]]="L",L63&lt;2),1,Table25[[#This Row],[Landeskader
Punkte
Anthro Berechnung]])</f>
        <v/>
      </c>
      <c r="N63" s="65" t="str">
        <f>IFERROR(IF((Table25[[#This Row],[Z-Score CMJ]]+Table25[[#This Row],[Z Score Spike]])&gt;0, (Table25[[#This Row],[Z-Score CMJ]]+Table25[[#This Row],[Z Score Spike]])/2, ""), "")</f>
        <v/>
      </c>
      <c r="O63" s="63" t="str">
        <f>IF(AND(COUNTIF(N63,"&gt;0")&gt;0,D63="m",J63="U13"),
    IF(N63&gt;Normwerte!$C$13,1,0),
IF(AND(COUNTIF(N63,"&gt;0")&gt;0,D63="m",J63="U14"),
     IF(N63&gt;Normwerte!$C$12,1,0),
IF(AND(COUNTIF(N63,"&gt;0")&gt;0,D63="m",J63="U15"),
     IF(N63&gt;Normwerte!$C$11,1,0),
IF(AND(COUNTIF(N63,"&gt;0")&gt;0,D63="m",J63="U16"),
     IF(N63&gt;Normwerte!$C$10,1,0),
IF(AND(COUNTIF(N63,"&gt;0")&gt;0,D63="m",J63="U17"),
     IF(N63&gt;Normwerte!$C$9,1,0),
IF(AND(COUNTIF(N63,"&gt;0")&gt;0,D63="m",J63="U18"),
     IF(N63&gt;Normwerte!$C$8,1,0),
IF(AND(COUNTIF(N63,"&gt;0")&gt;0,D63="w",J63="U13"),
     IF(N63&gt;Normwerte!$C$7,1,0),
IF(AND(COUNTIF(N63,"&gt;0")&gt;0,D63="w",J63="U14"),
     IF(N63&gt;Normwerte!$C$6,1,0),
IF(AND(COUNTIF(N63,"&gt;0")&gt;0,D63="w",J63="U15"),
     IF(N63&gt;Normwerte!$C$5,1,0),
IF(AND(COUNTIF(N63,"&gt;0")&gt;0,D63="w",J63="U16"),
     IF(N63&gt;Normwerte!$C$4,1,0),
IF(AND(COUNTIF(N63,"&gt;0")&gt;0,D63="w",J63="U17"),
     IF(N63&gt;Normwerte!$C$3,1,0),
IF(AND(COUNTIF(N63,"&gt;0")&gt;0,D63="w",J63="U18"),
     IF(N63&gt;Normwerte!$C$2,1,0),"")
)))))))))))</f>
        <v/>
      </c>
      <c r="P6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3" s="63" t="str">
        <f>IF(AND(COUNTIF(P63,"&gt;0")&gt;0,D63="m",J63="U13"),
    IF(P63&gt;Normwerte!$F$13,1,0),
IF(AND(COUNTIF(P63,"&gt;0")&gt;0,D63="m",J63="U14"),
     IF(P63&gt;Normwerte!$F$12,1,0),
IF(AND(COUNTIF(P63,"&gt;0")&gt;0,D63="m",J63="U15"),
     IF(P63&gt;Normwerte!$F$11,1,0),
IF(AND(COUNTIF(P63,"&gt;0")&gt;0,D63="m",J63="U16"),
     IF(P63&gt;Normwerte!$F$10,1,0),
IF(AND(COUNTIF(P63,"&gt;0")&gt;0,D63="m",J63="U17"),
     IF(P63&gt;Normwerte!$F$9,1,0),
IF(AND(COUNTIF(P63,"&gt;0")&gt;0,D63="m",J63="U18"),
     IF(P63&gt;Normwerte!$F$8,1,0),
IF(AND(COUNTIF(P63,"&gt;0")&gt;0,D63="w",J63="U13"),
     IF(P63&gt;Normwerte!$F$7,1,0),
IF(AND(COUNTIF(P63,"&gt;0")&gt;0,D63="w",J63="U14"),
     IF(P63&gt;Normwerte!$F$6,1,0),
IF(AND(COUNTIF(P63,"&gt;0")&gt;0,D63="w",J63="U15"),
     IF(P63&gt;Normwerte!$F$5,1,0),
IF(AND(COUNTIF(P63,"&gt;0")&gt;0,D63="w",J63="U16"),
     IF(P63&gt;Normwerte!$F$4,1,0),
IF(AND(COUNTIF(P63,"&gt;0")&gt;0,D63="w",J63="U17"),
     IF(P63&gt;Normwerte!$F$3,1,0),
IF(AND(COUNTIF(P63,"&gt;0")&gt;0,D63="w",J63="U18"),
     IF(P63&gt;Normwerte!$F$2,1,0),"")
)))))))))))</f>
        <v/>
      </c>
      <c r="R63" s="66" t="str">
        <f>Table25[[#This Row],[Punkte
T-Test]]</f>
        <v/>
      </c>
      <c r="S63" s="73" t="str">
        <f>IF(SUMIF(Table25[[#This Row],[Landeskader
Punkte
Anthro]:[Landeskader
Punkte
T-Test]],"&gt;0")=0,
    "",
    SUM(M63,O63,Q63,R63))</f>
        <v/>
      </c>
      <c r="T63" s="101"/>
      <c r="U63" s="101"/>
      <c r="V63" s="26"/>
      <c r="W63" s="26"/>
      <c r="X63" s="26"/>
      <c r="Y63" s="24"/>
      <c r="Z63" s="24"/>
      <c r="AA63" s="24"/>
      <c r="AB63" s="26"/>
      <c r="AC63" s="26"/>
      <c r="AD6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3" s="55" t="str">
        <f t="shared" si="7"/>
        <v/>
      </c>
      <c r="AF63" s="75" t="str">
        <f t="shared" si="10"/>
        <v/>
      </c>
      <c r="AG63" s="74"/>
      <c r="AH63" s="52"/>
      <c r="AI63" s="24"/>
      <c r="AJ63" s="36" t="str">
        <f>IF(COUNTIF(Table25[[#This Row],[Jump &amp; Reach 
(CMJ) V1]:[Jump &amp; Reach 
(CMJ) V3]],"&gt;0")&gt;0,
     MAX(Table25[[#This Row],[Jump &amp; Reach 
(CMJ) V1]:[Jump &amp; Reach 
(CMJ) V3]]),
     "")</f>
        <v/>
      </c>
      <c r="AK63" s="37" t="str">
        <f>IF(COUNTIF(Table25[[#This Row],[Jump &amp; Reach 
(CMJ) max.]],"&gt;0")&gt;0,
     Table25[[#This Row],[Jump &amp; Reach 
(CMJ) max.]]-Table25[[#This Row],[Reichhöhe
einarmig '[cm']]],
     "")</f>
        <v/>
      </c>
      <c r="AL63" s="57" t="str">
        <f t="shared" si="11"/>
        <v/>
      </c>
      <c r="AM63" s="38" t="str">
        <f>IF(AND(COUNTIF(AL63,"&gt;0")&gt;0,D63="m",J63="U13"),
    IF(AL63&gt;Normwerte!$C$13,1,0),
IF(AND(COUNTIF(AL63,"&gt;0")&gt;0,D63="m",J63="U14"),
     IF(AL63&gt;Normwerte!$C$12,1,0),
IF(AND(COUNTIF(AL63,"&gt;0")&gt;0,D63="m",J63="U15"),
     IF(AL63&gt;Normwerte!$C$11,1,0),
IF(AND(COUNTIF(AL63,"&gt;0")&gt;0,D63="m",J63="U16"),
     IF(AL63&gt;Normwerte!$C$10,1,0),
IF(AND(COUNTIF(AL63,"&gt;0")&gt;0,D63="m",J63="U17"),
     IF(AL63&gt;Normwerte!$C$9,1,0),
IF(AND(COUNTIF(AL63,"&gt;0")&gt;0,D63="m",J63="U18"),
     IF(AL63&gt;Normwerte!$C$8,1,0),
IF(AND(COUNTIF(AL63,"&gt;0")&gt;0,D63="w",J63="U13"),
     IF(AL63&gt;Normwerte!$C$7,1,0),
IF(AND(COUNTIF(AL63,"&gt;0")&gt;0,D63="w",J63="U14"),
     IF(AL63&gt;Normwerte!$C$6,1,0),
IF(AND(COUNTIF(AL63,"&gt;0")&gt;0,D63="w",J63="U15"),
     IF(AL63&gt;Normwerte!$C$5,1,0),
IF(AND(COUNTIF(AL63,"&gt;0")&gt;0,D63="w",J63="U16"),
     IF(AL63&gt;Normwerte!$C$4,1,0),
IF(AND(COUNTIF(AL63,"&gt;0")&gt;0,D63="w",J63="U17"),
     IF(AL63&gt;Normwerte!$C$3,1,0),
IF(AND(COUNTIF(AL63,"&gt;0")&gt;0,D63="w",J63="U18"),
     IF(AL63&gt;Normwerte!$C$2,1,0),"")
)))))))))))</f>
        <v/>
      </c>
      <c r="AN63" s="6"/>
      <c r="AO63" s="6"/>
      <c r="AP63" s="6"/>
      <c r="AQ6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3" s="38" t="str">
        <f>IF(COUNTIF(Table25[[#This Row],[Jump &amp; Reach 
(Spike) max.]],"&gt;0")&gt;0,
     Table25[[#This Row],[Jump &amp; Reach 
(Spike) max.]]-Table25[[#This Row],[Reichhöhe
einarmig '[cm']]],
     "")</f>
        <v/>
      </c>
      <c r="AS63" s="57" t="str">
        <f t="shared" si="12"/>
        <v/>
      </c>
      <c r="AT63" s="38" t="str">
        <f>IF(AND(COUNTIF(AS63,"&gt;0")&gt;0,D63="m",J63="U13"),
    IF(AS63&gt;Normwerte!$D$13,1,0),
IF(AND(COUNTIF(AS63,"&gt;0")&gt;0,D63="m",J63="U14"),
     IF(AS63&gt;Normwerte!$D$12,1,0),
IF(AND(COUNTIF(AS63,"&gt;0")&gt;0,D63="m",J63="U15"),
     IF(AS63&gt;Normwerte!$D$11,1,0),
IF(AND(COUNTIF(AS63,"&gt;0")&gt;0,D63="m",J63="U16"),
     IF(AS63&gt;Normwerte!$D$10,1,0),
IF(AND(COUNTIF(AS63,"&gt;0")&gt;0,D63="m",J63="U17"),
     IF(AS63&gt;Normwerte!$D$9,1,0),
IF(AND(COUNTIF(AS63,"&gt;0")&gt;0,D63="m",J63="U18"),
     IF(AS63&gt;Normwerte!$D$8,1,0),
IF(AND(COUNTIF(AS63,"&gt;0")&gt;0,D63="w",J63="U13"),
     IF(AS63&gt;Normwerte!$D$7,1,0),
IF(AND(COUNTIF(AS63,"&gt;0")&gt;0,D63="w",J63="U14"),
     IF(AS63&gt;Normwerte!$D$6,1,0),
IF(AND(COUNTIF(AS63,"&gt;0")&gt;0,D63="w",J63="U15"),
     IF(AS63&gt;Normwerte!$D$5,1,0),
IF(AND(COUNTIF(AS63,"&gt;0")&gt;0,D63="w",J63="U16"),
     IF(AS63&gt;Normwerte!$D$4,1,0),
IF(AND(COUNTIF(AS63,"&gt;0")&gt;0,D63="w",J63="U17"),
     IF(AS63&gt;Normwerte!$D$3,1,0),
IF(AND(COUNTIF(AS63,"&gt;0")&gt;0,D63="w",J63="U18"),
     IF(AS63&gt;Normwerte!$D$2,1,0),"")
)))))))))))</f>
        <v/>
      </c>
      <c r="AU63" s="6"/>
      <c r="AV63" s="6"/>
      <c r="AW63" s="6"/>
      <c r="AX6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3" s="57" t="str">
        <f t="shared" si="13"/>
        <v/>
      </c>
      <c r="AZ63" s="38" t="str">
        <f>IF(AND(COUNTIF(AY63,"&gt;0")&gt;0,D63="m",J63="U13"),
    IF(AY63&gt;Normwerte!$E$13,1,0),
IF(AND(COUNTIF(AY63,"&gt;0")&gt;0,D63="m",J63="U14"),
     IF(AY63&gt;Normwerte!$E$12,1,0),
IF(AND(COUNTIF(AY63,"&gt;0")&gt;0,D63="m",J63="U15"),
     IF(AY63&gt;Normwerte!$E$11,1,0),
IF(AND(COUNTIF(AY63,"&gt;0")&gt;0,D63="m",J63="U16"),
     IF(AY63&gt;Normwerte!$E$10,1,0),
IF(AND(COUNTIF(AY63,"&gt;0")&gt;0,D63="m",J63="U17"),
     IF(AY63&gt;Normwerte!$E$9,1,0),
IF(AND(COUNTIF(AY63,"&gt;0")&gt;0,D63="m",J63="U18"),
     IF(AY63&gt;Normwerte!$E$8,1,0),
IF(AND(COUNTIF(AY63,"&gt;0")&gt;0,D63="w",J63="U13"),
     IF(AY63&gt;Normwerte!$E$7,1,0),
IF(AND(COUNTIF(AY63,"&gt;0")&gt;0,D63="w",J63="U14"),
     IF(AY63&gt;Normwerte!$E$6,1,0),
IF(AND(COUNTIF(AY63,"&gt;0")&gt;0,D63="w",J63="U15"),
     IF(AY63&gt;Normwerte!$E$5,1,0),
IF(AND(COUNTIF(AY63,"&gt;0")&gt;0,D63="w",J63="U16"),
     IF(AY63&gt;Normwerte!$E$4,1,0),
IF(AND(COUNTIF(AY63,"&gt;0")&gt;0,D63="w",J63="U17"),
     IF(AY63&gt;Normwerte!$E$3,1,0),
IF(AND(COUNTIF(AY63,"&gt;0")&gt;0,D63="w",J63="U18"),
     IF(AY63&gt;Normwerte!$E$2,1,0),"")
)))))))))))</f>
        <v/>
      </c>
      <c r="BA63" s="6"/>
      <c r="BB63" s="6"/>
      <c r="BC63" s="6"/>
      <c r="BD6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3" s="56" t="str">
        <f t="shared" si="8"/>
        <v/>
      </c>
      <c r="BF63" s="38" t="str">
        <f>IF(AND(COUNTIF(BE63,"&gt;0")&gt;0,D63="m",J63="U13"),
    IF(BE63&gt;Normwerte!$F$13,1,0),
IF(AND(COUNTIF(BE63,"&gt;0")&gt;0,D63="m",J63="U14"),
     IF(BE63&gt;Normwerte!$F$12,1,0),
IF(AND(COUNTIF(BE63,"&gt;0")&gt;0,D63="m",J63="U15"),
     IF(BE63&gt;Normwerte!$F$11,1,0),
IF(AND(COUNTIF(BE63,"&gt;0")&gt;0,D63="m",J63="U16"),
     IF(BE63&gt;Normwerte!$F$10,1,0),
IF(AND(COUNTIF(BE63,"&gt;0")&gt;0,D63="m",J63="U17"),
     IF(BE63&gt;Normwerte!$F$9,1,0),
IF(AND(COUNTIF(BE63,"&gt;0")&gt;0,D63="m",J63="U18"),
     IF(BE63&gt;Normwerte!$F$8,1,0),
IF(AND(COUNTIF(BE63,"&gt;0")&gt;0,D63="w",J63="U13"),
     IF(BE63&gt;Normwerte!$F$7,1,0),
IF(AND(COUNTIF(BE63,"&gt;0")&gt;0,D63="w",J63="U14"),
     IF(BE63&gt;Normwerte!$F$6,1,0),
IF(AND(COUNTIF(BE63,"&gt;0")&gt;0,D63="w",J63="U15"),
     IF(BE63&gt;Normwerte!$F$5,1,0),
IF(AND(COUNTIF(BE63,"&gt;0")&gt;0,D63="w",J63="U16"),
     IF(BE63&gt;Normwerte!$F$4,1,0),
IF(AND(COUNTIF(BE63,"&gt;0")&gt;0,D63="w",J63="U17"),
     IF(BE63&gt;Normwerte!$F$3,1,0),
IF(AND(COUNTIF(BE63,"&gt;0")&gt;0,D63="w",J63="U18"),
     IF(BE63&gt;Normwerte!$F$2,1,0),"")
)))))))))))</f>
        <v/>
      </c>
      <c r="BG63" s="6"/>
      <c r="BH63" s="6"/>
      <c r="BI63" s="6"/>
      <c r="BJ63" s="40" t="str">
        <f>IF(COUNTIF(Table25[[#This Row],[Schlagballwurf V1
'[km/h']]:[Schlagballwurf V3
'[km/h']]],"&gt;0")&gt;0,
     MAX(Table25[[#This Row],[Schlagballwurf V1
'[km/h']]:[Schlagballwurf V3
'[km/h']]]),
     "")</f>
        <v/>
      </c>
      <c r="BK63" s="57" t="str">
        <f t="shared" si="14"/>
        <v/>
      </c>
      <c r="BL63" s="38" t="str">
        <f>IF(AND(COUNTIF(BK63,"&gt;0")&gt;0,D63="m",J63="U13"),
     IF(BK63&gt;Normwerte!$G$13,1,0),
IF(AND(COUNTIF(BK63,"&gt;0")&gt;0,D63="m",J63="U14"),
     IF(BK63&gt;Normwerte!$G$12,1,0),
IF(AND(COUNTIF(BK63,"&gt;0")&gt;0,D63="m",J63="U15"),
     IF(BK63&gt;Normwerte!$G$11,1,0),
IF(AND(COUNTIF(BK63,"&gt;0")&gt;0,D63="m",J63="U16"),
     IF(BK63&gt;Normwerte!$G$10,1,0),
IF(AND(COUNTIF(BK63,"&gt;0")&gt;0,D63="m",J63="U17"),
     IF(BK63&gt;Normwerte!$G$9,1,0),
IF(AND(COUNTIF(BK63,"&gt;0")&gt;0,D63="m",J63="U18"),
     IF(BK63&gt;Normwerte!$G$8,1,0),
IF(AND(COUNTIF(BK63,"&gt;0")&gt;0,D63="w",J63="U13"),
     IF(BK63&gt;Normwerte!$G$7,1,0),
IF(AND(COUNTIF(BK63,"&gt;0")&gt;0,D63="w",J63="U14"),
     IF(BK63&gt;Normwerte!$G$6,1,0),
IF(AND(COUNTIF(BK63,"&gt;0")&gt;0,D63="w",J63="U15"),
     IF(BK63&gt;Normwerte!$G$5,1,0),
IF(AND(COUNTIF(BK63,"&gt;0")&gt;0,D63="w",J63="U16"),
     IF(BK63&gt;Normwerte!$G$4,1,0),
IF(AND(COUNTIF(BK63,"&gt;0")&gt;0,D63="w",J63="U17"),
     IF(BK63&gt;Normwerte!$G$3,1,0),
IF(AND(COUNTIF(BK63,"&gt;0")&gt;0,D63="w",J63="U18"),
     IF(BK63&gt;Normwerte!$G$2,1,0),"")
)))))))))))</f>
        <v/>
      </c>
      <c r="BM63" s="6"/>
      <c r="BN63" s="6"/>
      <c r="BO63" s="6"/>
      <c r="BP63" s="6"/>
      <c r="BQ63" s="40" t="str">
        <f>IF(COUNTIF(Table25[[#This Row],[T-Test links
V1
'[s']]:[T-Test links
V2
'[s']]],"&gt;0")&gt;0,
     MIN(Table25[[#This Row],[T-Test links
V1
'[s']]:[T-Test links
V2
'[s']]]),
     "")</f>
        <v/>
      </c>
      <c r="BR63" s="40" t="str">
        <f>IF(COUNTIF(Table25[[#This Row],[T-Test rechts 
V1
'[s']]:[T-Test rechts
V2
'[s']]],"&gt;0")&gt;0,
     MIN(Table25[[#This Row],[T-Test rechts 
V1
'[s']]:[T-Test rechts
V2
'[s']]]),
     "")</f>
        <v/>
      </c>
      <c r="BS6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3" s="57" t="str">
        <f t="shared" si="15"/>
        <v/>
      </c>
      <c r="BU63" s="38" t="str">
        <f>IF(AND(COUNTIF(BT63,"&gt;0")&gt;0,D63="m",J63="U13"),
     IF(BT63&gt;Normwerte!$H$13,1,0),
IF(AND(COUNTIF(BT63,"&gt;0")&gt;0,D63="m",J63="U14"),
     IF(BT63&gt;Normwerte!$H$12,1,0),
IF(AND(COUNTIF(BT63,"&gt;0")&gt;0,D63="m",J63="U15"),
     IF(BT63&gt;Normwerte!$H$11,1,0),
IF(AND(COUNTIF(BT63,"&gt;0")&gt;0,D63="m",J63="U16"),
     IF(BT63&gt;Normwerte!$H$10,1,0),
IF(AND(COUNTIF(BT63,"&gt;0")&gt;0,D63="m",J63="U17"),
     IF(BT63&gt;Normwerte!$H$9,1,0),
IF(AND(COUNTIF(BT63,"&gt;0")&gt;0,D63="m",J63="U18"),
     IF(BT63&gt;Normwerte!$H$8,1,0),
IF(AND(COUNTIF(BT63,"&gt;0")&gt;0,D63="w",J63="U13"),
     IF(BT63&gt;Normwerte!$H$7,1,0),
IF(AND(COUNTIF(BT63,"&gt;0")&gt;0,D63="w",J63="U14"),
     IF(BT63&gt;Normwerte!$H$6,1,0),
IF(AND(COUNTIF(BT63,"&gt;0")&gt;0,D63="w",J63="U15"),
     IF(BT63&gt;Normwerte!$H$5,1,0),
IF(AND(COUNTIF(BT63,"&gt;0")&gt;0,D63="w",J63="U16"),
     IF(BT63&gt;Normwerte!$H$4,1,0),
IF(AND(COUNTIF(BT63,"&gt;0")&gt;0,D63="w",J63="U17"),
     IF(BT63&gt;Normwerte!$H$3,1,0),
IF(AND(COUNTIF(BT63,"&gt;0")&gt;0,D63="w",J63="U18"),
     IF(BT63&gt;Normwerte!$H$2,1,0),"")
)))))))))))</f>
        <v/>
      </c>
    </row>
    <row r="64" spans="2:73" x14ac:dyDescent="0.45">
      <c r="B64" s="103"/>
      <c r="C64" s="103"/>
      <c r="D64" s="43"/>
      <c r="E64" s="93"/>
      <c r="F64" s="53"/>
      <c r="G64" s="5"/>
      <c r="H64" s="95"/>
      <c r="I64" s="12" t="str">
        <f>IF(ISBLANK(Table25[[#This Row],[Geb.Datum
'[TT.MM.JJJJ']]]),"",
     YEAR(Table25[[#This Row],[Geb.Datum
'[TT.MM.JJJJ']]]))</f>
        <v/>
      </c>
      <c r="J64" s="30" t="str">
        <f>_xlfn.XLOOKUP(Table25[[#This Row],[Geburtsjahr]],Altersklasse!$B$2:$B$7,Altersklasse!$A$2:$A$7,"",0)</f>
        <v/>
      </c>
      <c r="K64" s="42" t="str">
        <f t="shared" si="16"/>
        <v/>
      </c>
      <c r="L64" s="50" t="str">
        <f>IF(OR(ISBLANK(AF64),NOT(ISNUMBER(AF64))),"",IF(AND(AF64&gt;0,D64="m",J64="U13"),
    IF(AF64&gt;Normwerte!$J$13,2,IF(AF64&gt;Normwerte!$I$13,1,0)),
IF(AND(AF64&gt;0,D64="m",J64="U14"),
     IF(AF64&gt;Normwerte!$J$12,2,IF(AF64&gt;Normwerte!$I$12,1,0)),
IF(AND(AF64&gt;0,D64="m",J64="U15"),
     IF(AF64&gt;Normwerte!$J$11,2,IF(AF64&gt;Normwerte!$I$11,1,0)),
IF(AND(AF64&gt;0,D64="m",J64="U16"),
     IF(AF64&gt;Normwerte!$J$10,2,IF(AF64&gt;Normwerte!$I$10,1,0)),
IF(AND(AF64&gt;0,D64="m",J64="U17"),
     IF(AF64&gt;Normwerte!$J$9,2,IF(AF64&gt;Normwerte!$I$9,1,0)),
IF(AND(AF64&gt;0,D64="m",J64="U18"),
     IF(AF64&gt;Normwerte!$J$8,2,IF(AF64&gt;Normwerte!$I$8,1,0)),
IF(AND(AF64&gt;0,D64="w",J64="U13"),
     IF(AF64&gt;Normwerte!$J$7,2,IF(AF64&gt;Normwerte!$I$7,1,0)),
IF(AND(AF64&gt;0,D64="w",J64="U14"),
     IF(AF64&gt;Normwerte!$J$6,2,IF(AF64&gt;Normwerte!$I$6,1,0)),
IF(AND(AF64&gt;0,D64="w",J64="U15"),
     IF(AF64&gt;Normwerte!$J$5,2,IF(AF64&gt;Normwerte!$I$5,1,0)),
IF(AND(AF64&gt;0,D64="w",J64="U16"),
     IF(AF64&gt;Normwerte!$J$4,2,IF(AF64&gt;Normwerte!$I$4,1,0)),
IF(AND(AF64&gt;0,D64="w",J64="U17"),
     IF(AF64&gt;Normwerte!$J$3,2,IF(AF64&gt;Normwerte!$I$3,1,0)),
IF(AND(AF64&gt;0,D64="w",J64="U18"),
     IF(AF64&gt;Normwerte!$J$2,2,IF(AF64&gt;Normwerte!$I$2,1,0)),"")
))))))))))))</f>
        <v/>
      </c>
      <c r="M64" s="64" t="str">
        <f>IF(AND(Table25[[#This Row],[Position '[L/AA/MB/S/D']]]="L",L64&lt;2),1,Table25[[#This Row],[Landeskader
Punkte
Anthro Berechnung]])</f>
        <v/>
      </c>
      <c r="N64" s="65" t="str">
        <f>IFERROR(IF((Table25[[#This Row],[Z-Score CMJ]]+Table25[[#This Row],[Z Score Spike]])&gt;0, (Table25[[#This Row],[Z-Score CMJ]]+Table25[[#This Row],[Z Score Spike]])/2, ""), "")</f>
        <v/>
      </c>
      <c r="O64" s="63" t="str">
        <f>IF(AND(COUNTIF(N64,"&gt;0")&gt;0,D64="m",J64="U13"),
    IF(N64&gt;Normwerte!$C$13,1,0),
IF(AND(COUNTIF(N64,"&gt;0")&gt;0,D64="m",J64="U14"),
     IF(N64&gt;Normwerte!$C$12,1,0),
IF(AND(COUNTIF(N64,"&gt;0")&gt;0,D64="m",J64="U15"),
     IF(N64&gt;Normwerte!$C$11,1,0),
IF(AND(COUNTIF(N64,"&gt;0")&gt;0,D64="m",J64="U16"),
     IF(N64&gt;Normwerte!$C$10,1,0),
IF(AND(COUNTIF(N64,"&gt;0")&gt;0,D64="m",J64="U17"),
     IF(N64&gt;Normwerte!$C$9,1,0),
IF(AND(COUNTIF(N64,"&gt;0")&gt;0,D64="m",J64="U18"),
     IF(N64&gt;Normwerte!$C$8,1,0),
IF(AND(COUNTIF(N64,"&gt;0")&gt;0,D64="w",J64="U13"),
     IF(N64&gt;Normwerte!$C$7,1,0),
IF(AND(COUNTIF(N64,"&gt;0")&gt;0,D64="w",J64="U14"),
     IF(N64&gt;Normwerte!$C$6,1,0),
IF(AND(COUNTIF(N64,"&gt;0")&gt;0,D64="w",J64="U15"),
     IF(N64&gt;Normwerte!$C$5,1,0),
IF(AND(COUNTIF(N64,"&gt;0")&gt;0,D64="w",J64="U16"),
     IF(N64&gt;Normwerte!$C$4,1,0),
IF(AND(COUNTIF(N64,"&gt;0")&gt;0,D64="w",J64="U17"),
     IF(N64&gt;Normwerte!$C$3,1,0),
IF(AND(COUNTIF(N64,"&gt;0")&gt;0,D64="w",J64="U18"),
     IF(N64&gt;Normwerte!$C$2,1,0),"")
)))))))))))</f>
        <v/>
      </c>
      <c r="P6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4" s="63" t="str">
        <f>IF(AND(COUNTIF(P64,"&gt;0")&gt;0,D64="m",J64="U13"),
    IF(P64&gt;Normwerte!$F$13,1,0),
IF(AND(COUNTIF(P64,"&gt;0")&gt;0,D64="m",J64="U14"),
     IF(P64&gt;Normwerte!$F$12,1,0),
IF(AND(COUNTIF(P64,"&gt;0")&gt;0,D64="m",J64="U15"),
     IF(P64&gt;Normwerte!$F$11,1,0),
IF(AND(COUNTIF(P64,"&gt;0")&gt;0,D64="m",J64="U16"),
     IF(P64&gt;Normwerte!$F$10,1,0),
IF(AND(COUNTIF(P64,"&gt;0")&gt;0,D64="m",J64="U17"),
     IF(P64&gt;Normwerte!$F$9,1,0),
IF(AND(COUNTIF(P64,"&gt;0")&gt;0,D64="m",J64="U18"),
     IF(P64&gt;Normwerte!$F$8,1,0),
IF(AND(COUNTIF(P64,"&gt;0")&gt;0,D64="w",J64="U13"),
     IF(P64&gt;Normwerte!$F$7,1,0),
IF(AND(COUNTIF(P64,"&gt;0")&gt;0,D64="w",J64="U14"),
     IF(P64&gt;Normwerte!$F$6,1,0),
IF(AND(COUNTIF(P64,"&gt;0")&gt;0,D64="w",J64="U15"),
     IF(P64&gt;Normwerte!$F$5,1,0),
IF(AND(COUNTIF(P64,"&gt;0")&gt;0,D64="w",J64="U16"),
     IF(P64&gt;Normwerte!$F$4,1,0),
IF(AND(COUNTIF(P64,"&gt;0")&gt;0,D64="w",J64="U17"),
     IF(P64&gt;Normwerte!$F$3,1,0),
IF(AND(COUNTIF(P64,"&gt;0")&gt;0,D64="w",J64="U18"),
     IF(P64&gt;Normwerte!$F$2,1,0),"")
)))))))))))</f>
        <v/>
      </c>
      <c r="R64" s="66" t="str">
        <f>Table25[[#This Row],[Punkte
T-Test]]</f>
        <v/>
      </c>
      <c r="S64" s="73" t="str">
        <f>IF(SUMIF(Table25[[#This Row],[Landeskader
Punkte
Anthro]:[Landeskader
Punkte
T-Test]],"&gt;0")=0,
    "",
    SUM(M64,O64,Q64,R64))</f>
        <v/>
      </c>
      <c r="T64" s="101"/>
      <c r="U64" s="101"/>
      <c r="V64" s="26"/>
      <c r="W64" s="26"/>
      <c r="X64" s="26"/>
      <c r="Y64" s="24"/>
      <c r="Z64" s="24"/>
      <c r="AA64" s="24"/>
      <c r="AB64" s="26"/>
      <c r="AC64" s="26"/>
      <c r="AD6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4" s="55" t="str">
        <f t="shared" si="7"/>
        <v/>
      </c>
      <c r="AF64" s="75" t="str">
        <f t="shared" si="10"/>
        <v/>
      </c>
      <c r="AG64" s="74"/>
      <c r="AH64" s="52"/>
      <c r="AI64" s="24"/>
      <c r="AJ64" s="36" t="str">
        <f>IF(COUNTIF(Table25[[#This Row],[Jump &amp; Reach 
(CMJ) V1]:[Jump &amp; Reach 
(CMJ) V3]],"&gt;0")&gt;0,
     MAX(Table25[[#This Row],[Jump &amp; Reach 
(CMJ) V1]:[Jump &amp; Reach 
(CMJ) V3]]),
     "")</f>
        <v/>
      </c>
      <c r="AK64" s="37" t="str">
        <f>IF(COUNTIF(Table25[[#This Row],[Jump &amp; Reach 
(CMJ) max.]],"&gt;0")&gt;0,
     Table25[[#This Row],[Jump &amp; Reach 
(CMJ) max.]]-Table25[[#This Row],[Reichhöhe
einarmig '[cm']]],
     "")</f>
        <v/>
      </c>
      <c r="AL64" s="57" t="str">
        <f t="shared" si="11"/>
        <v/>
      </c>
      <c r="AM64" s="38" t="str">
        <f>IF(AND(COUNTIF(AL64,"&gt;0")&gt;0,D64="m",J64="U13"),
    IF(AL64&gt;Normwerte!$C$13,1,0),
IF(AND(COUNTIF(AL64,"&gt;0")&gt;0,D64="m",J64="U14"),
     IF(AL64&gt;Normwerte!$C$12,1,0),
IF(AND(COUNTIF(AL64,"&gt;0")&gt;0,D64="m",J64="U15"),
     IF(AL64&gt;Normwerte!$C$11,1,0),
IF(AND(COUNTIF(AL64,"&gt;0")&gt;0,D64="m",J64="U16"),
     IF(AL64&gt;Normwerte!$C$10,1,0),
IF(AND(COUNTIF(AL64,"&gt;0")&gt;0,D64="m",J64="U17"),
     IF(AL64&gt;Normwerte!$C$9,1,0),
IF(AND(COUNTIF(AL64,"&gt;0")&gt;0,D64="m",J64="U18"),
     IF(AL64&gt;Normwerte!$C$8,1,0),
IF(AND(COUNTIF(AL64,"&gt;0")&gt;0,D64="w",J64="U13"),
     IF(AL64&gt;Normwerte!$C$7,1,0),
IF(AND(COUNTIF(AL64,"&gt;0")&gt;0,D64="w",J64="U14"),
     IF(AL64&gt;Normwerte!$C$6,1,0),
IF(AND(COUNTIF(AL64,"&gt;0")&gt;0,D64="w",J64="U15"),
     IF(AL64&gt;Normwerte!$C$5,1,0),
IF(AND(COUNTIF(AL64,"&gt;0")&gt;0,D64="w",J64="U16"),
     IF(AL64&gt;Normwerte!$C$4,1,0),
IF(AND(COUNTIF(AL64,"&gt;0")&gt;0,D64="w",J64="U17"),
     IF(AL64&gt;Normwerte!$C$3,1,0),
IF(AND(COUNTIF(AL64,"&gt;0")&gt;0,D64="w",J64="U18"),
     IF(AL64&gt;Normwerte!$C$2,1,0),"")
)))))))))))</f>
        <v/>
      </c>
      <c r="AN64" s="6"/>
      <c r="AO64" s="6"/>
      <c r="AP64" s="6"/>
      <c r="AQ6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4" s="38" t="str">
        <f>IF(COUNTIF(Table25[[#This Row],[Jump &amp; Reach 
(Spike) max.]],"&gt;0")&gt;0,
     Table25[[#This Row],[Jump &amp; Reach 
(Spike) max.]]-Table25[[#This Row],[Reichhöhe
einarmig '[cm']]],
     "")</f>
        <v/>
      </c>
      <c r="AS64" s="57" t="str">
        <f t="shared" si="12"/>
        <v/>
      </c>
      <c r="AT64" s="38" t="str">
        <f>IF(AND(COUNTIF(AS64,"&gt;0")&gt;0,D64="m",J64="U13"),
    IF(AS64&gt;Normwerte!$D$13,1,0),
IF(AND(COUNTIF(AS64,"&gt;0")&gt;0,D64="m",J64="U14"),
     IF(AS64&gt;Normwerte!$D$12,1,0),
IF(AND(COUNTIF(AS64,"&gt;0")&gt;0,D64="m",J64="U15"),
     IF(AS64&gt;Normwerte!$D$11,1,0),
IF(AND(COUNTIF(AS64,"&gt;0")&gt;0,D64="m",J64="U16"),
     IF(AS64&gt;Normwerte!$D$10,1,0),
IF(AND(COUNTIF(AS64,"&gt;0")&gt;0,D64="m",J64="U17"),
     IF(AS64&gt;Normwerte!$D$9,1,0),
IF(AND(COUNTIF(AS64,"&gt;0")&gt;0,D64="m",J64="U18"),
     IF(AS64&gt;Normwerte!$D$8,1,0),
IF(AND(COUNTIF(AS64,"&gt;0")&gt;0,D64="w",J64="U13"),
     IF(AS64&gt;Normwerte!$D$7,1,0),
IF(AND(COUNTIF(AS64,"&gt;0")&gt;0,D64="w",J64="U14"),
     IF(AS64&gt;Normwerte!$D$6,1,0),
IF(AND(COUNTIF(AS64,"&gt;0")&gt;0,D64="w",J64="U15"),
     IF(AS64&gt;Normwerte!$D$5,1,0),
IF(AND(COUNTIF(AS64,"&gt;0")&gt;0,D64="w",J64="U16"),
     IF(AS64&gt;Normwerte!$D$4,1,0),
IF(AND(COUNTIF(AS64,"&gt;0")&gt;0,D64="w",J64="U17"),
     IF(AS64&gt;Normwerte!$D$3,1,0),
IF(AND(COUNTIF(AS64,"&gt;0")&gt;0,D64="w",J64="U18"),
     IF(AS64&gt;Normwerte!$D$2,1,0),"")
)))))))))))</f>
        <v/>
      </c>
      <c r="AU64" s="6"/>
      <c r="AV64" s="6"/>
      <c r="AW64" s="6"/>
      <c r="AX6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4" s="57" t="str">
        <f t="shared" si="13"/>
        <v/>
      </c>
      <c r="AZ64" s="38" t="str">
        <f>IF(AND(COUNTIF(AY64,"&gt;0")&gt;0,D64="m",J64="U13"),
    IF(AY64&gt;Normwerte!$E$13,1,0),
IF(AND(COUNTIF(AY64,"&gt;0")&gt;0,D64="m",J64="U14"),
     IF(AY64&gt;Normwerte!$E$12,1,0),
IF(AND(COUNTIF(AY64,"&gt;0")&gt;0,D64="m",J64="U15"),
     IF(AY64&gt;Normwerte!$E$11,1,0),
IF(AND(COUNTIF(AY64,"&gt;0")&gt;0,D64="m",J64="U16"),
     IF(AY64&gt;Normwerte!$E$10,1,0),
IF(AND(COUNTIF(AY64,"&gt;0")&gt;0,D64="m",J64="U17"),
     IF(AY64&gt;Normwerte!$E$9,1,0),
IF(AND(COUNTIF(AY64,"&gt;0")&gt;0,D64="m",J64="U18"),
     IF(AY64&gt;Normwerte!$E$8,1,0),
IF(AND(COUNTIF(AY64,"&gt;0")&gt;0,D64="w",J64="U13"),
     IF(AY64&gt;Normwerte!$E$7,1,0),
IF(AND(COUNTIF(AY64,"&gt;0")&gt;0,D64="w",J64="U14"),
     IF(AY64&gt;Normwerte!$E$6,1,0),
IF(AND(COUNTIF(AY64,"&gt;0")&gt;0,D64="w",J64="U15"),
     IF(AY64&gt;Normwerte!$E$5,1,0),
IF(AND(COUNTIF(AY64,"&gt;0")&gt;0,D64="w",J64="U16"),
     IF(AY64&gt;Normwerte!$E$4,1,0),
IF(AND(COUNTIF(AY64,"&gt;0")&gt;0,D64="w",J64="U17"),
     IF(AY64&gt;Normwerte!$E$3,1,0),
IF(AND(COUNTIF(AY64,"&gt;0")&gt;0,D64="w",J64="U18"),
     IF(AY64&gt;Normwerte!$E$2,1,0),"")
)))))))))))</f>
        <v/>
      </c>
      <c r="BA64" s="6"/>
      <c r="BB64" s="6"/>
      <c r="BC64" s="6"/>
      <c r="BD6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4" s="56" t="str">
        <f t="shared" si="8"/>
        <v/>
      </c>
      <c r="BF64" s="38" t="str">
        <f>IF(AND(COUNTIF(BE64,"&gt;0")&gt;0,D64="m",J64="U13"),
    IF(BE64&gt;Normwerte!$F$13,1,0),
IF(AND(COUNTIF(BE64,"&gt;0")&gt;0,D64="m",J64="U14"),
     IF(BE64&gt;Normwerte!$F$12,1,0),
IF(AND(COUNTIF(BE64,"&gt;0")&gt;0,D64="m",J64="U15"),
     IF(BE64&gt;Normwerte!$F$11,1,0),
IF(AND(COUNTIF(BE64,"&gt;0")&gt;0,D64="m",J64="U16"),
     IF(BE64&gt;Normwerte!$F$10,1,0),
IF(AND(COUNTIF(BE64,"&gt;0")&gt;0,D64="m",J64="U17"),
     IF(BE64&gt;Normwerte!$F$9,1,0),
IF(AND(COUNTIF(BE64,"&gt;0")&gt;0,D64="m",J64="U18"),
     IF(BE64&gt;Normwerte!$F$8,1,0),
IF(AND(COUNTIF(BE64,"&gt;0")&gt;0,D64="w",J64="U13"),
     IF(BE64&gt;Normwerte!$F$7,1,0),
IF(AND(COUNTIF(BE64,"&gt;0")&gt;0,D64="w",J64="U14"),
     IF(BE64&gt;Normwerte!$F$6,1,0),
IF(AND(COUNTIF(BE64,"&gt;0")&gt;0,D64="w",J64="U15"),
     IF(BE64&gt;Normwerte!$F$5,1,0),
IF(AND(COUNTIF(BE64,"&gt;0")&gt;0,D64="w",J64="U16"),
     IF(BE64&gt;Normwerte!$F$4,1,0),
IF(AND(COUNTIF(BE64,"&gt;0")&gt;0,D64="w",J64="U17"),
     IF(BE64&gt;Normwerte!$F$3,1,0),
IF(AND(COUNTIF(BE64,"&gt;0")&gt;0,D64="w",J64="U18"),
     IF(BE64&gt;Normwerte!$F$2,1,0),"")
)))))))))))</f>
        <v/>
      </c>
      <c r="BG64" s="6"/>
      <c r="BH64" s="6"/>
      <c r="BI64" s="6"/>
      <c r="BJ64" s="40" t="str">
        <f>IF(COUNTIF(Table25[[#This Row],[Schlagballwurf V1
'[km/h']]:[Schlagballwurf V3
'[km/h']]],"&gt;0")&gt;0,
     MAX(Table25[[#This Row],[Schlagballwurf V1
'[km/h']]:[Schlagballwurf V3
'[km/h']]]),
     "")</f>
        <v/>
      </c>
      <c r="BK64" s="57" t="str">
        <f t="shared" si="14"/>
        <v/>
      </c>
      <c r="BL64" s="38" t="str">
        <f>IF(AND(COUNTIF(BK64,"&gt;0")&gt;0,D64="m",J64="U13"),
     IF(BK64&gt;Normwerte!$G$13,1,0),
IF(AND(COUNTIF(BK64,"&gt;0")&gt;0,D64="m",J64="U14"),
     IF(BK64&gt;Normwerte!$G$12,1,0),
IF(AND(COUNTIF(BK64,"&gt;0")&gt;0,D64="m",J64="U15"),
     IF(BK64&gt;Normwerte!$G$11,1,0),
IF(AND(COUNTIF(BK64,"&gt;0")&gt;0,D64="m",J64="U16"),
     IF(BK64&gt;Normwerte!$G$10,1,0),
IF(AND(COUNTIF(BK64,"&gt;0")&gt;0,D64="m",J64="U17"),
     IF(BK64&gt;Normwerte!$G$9,1,0),
IF(AND(COUNTIF(BK64,"&gt;0")&gt;0,D64="m",J64="U18"),
     IF(BK64&gt;Normwerte!$G$8,1,0),
IF(AND(COUNTIF(BK64,"&gt;0")&gt;0,D64="w",J64="U13"),
     IF(BK64&gt;Normwerte!$G$7,1,0),
IF(AND(COUNTIF(BK64,"&gt;0")&gt;0,D64="w",J64="U14"),
     IF(BK64&gt;Normwerte!$G$6,1,0),
IF(AND(COUNTIF(BK64,"&gt;0")&gt;0,D64="w",J64="U15"),
     IF(BK64&gt;Normwerte!$G$5,1,0),
IF(AND(COUNTIF(BK64,"&gt;0")&gt;0,D64="w",J64="U16"),
     IF(BK64&gt;Normwerte!$G$4,1,0),
IF(AND(COUNTIF(BK64,"&gt;0")&gt;0,D64="w",J64="U17"),
     IF(BK64&gt;Normwerte!$G$3,1,0),
IF(AND(COUNTIF(BK64,"&gt;0")&gt;0,D64="w",J64="U18"),
     IF(BK64&gt;Normwerte!$G$2,1,0),"")
)))))))))))</f>
        <v/>
      </c>
      <c r="BM64" s="6"/>
      <c r="BN64" s="6"/>
      <c r="BO64" s="6"/>
      <c r="BP64" s="6"/>
      <c r="BQ64" s="40" t="str">
        <f>IF(COUNTIF(Table25[[#This Row],[T-Test links
V1
'[s']]:[T-Test links
V2
'[s']]],"&gt;0")&gt;0,
     MIN(Table25[[#This Row],[T-Test links
V1
'[s']]:[T-Test links
V2
'[s']]]),
     "")</f>
        <v/>
      </c>
      <c r="BR64" s="40" t="str">
        <f>IF(COUNTIF(Table25[[#This Row],[T-Test rechts 
V1
'[s']]:[T-Test rechts
V2
'[s']]],"&gt;0")&gt;0,
     MIN(Table25[[#This Row],[T-Test rechts 
V1
'[s']]:[T-Test rechts
V2
'[s']]]),
     "")</f>
        <v/>
      </c>
      <c r="BS6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4" s="57" t="str">
        <f t="shared" si="15"/>
        <v/>
      </c>
      <c r="BU64" s="38" t="str">
        <f>IF(AND(COUNTIF(BT64,"&gt;0")&gt;0,D64="m",J64="U13"),
     IF(BT64&gt;Normwerte!$H$13,1,0),
IF(AND(COUNTIF(BT64,"&gt;0")&gt;0,D64="m",J64="U14"),
     IF(BT64&gt;Normwerte!$H$12,1,0),
IF(AND(COUNTIF(BT64,"&gt;0")&gt;0,D64="m",J64="U15"),
     IF(BT64&gt;Normwerte!$H$11,1,0),
IF(AND(COUNTIF(BT64,"&gt;0")&gt;0,D64="m",J64="U16"),
     IF(BT64&gt;Normwerte!$H$10,1,0),
IF(AND(COUNTIF(BT64,"&gt;0")&gt;0,D64="m",J64="U17"),
     IF(BT64&gt;Normwerte!$H$9,1,0),
IF(AND(COUNTIF(BT64,"&gt;0")&gt;0,D64="m",J64="U18"),
     IF(BT64&gt;Normwerte!$H$8,1,0),
IF(AND(COUNTIF(BT64,"&gt;0")&gt;0,D64="w",J64="U13"),
     IF(BT64&gt;Normwerte!$H$7,1,0),
IF(AND(COUNTIF(BT64,"&gt;0")&gt;0,D64="w",J64="U14"),
     IF(BT64&gt;Normwerte!$H$6,1,0),
IF(AND(COUNTIF(BT64,"&gt;0")&gt;0,D64="w",J64="U15"),
     IF(BT64&gt;Normwerte!$H$5,1,0),
IF(AND(COUNTIF(BT64,"&gt;0")&gt;0,D64="w",J64="U16"),
     IF(BT64&gt;Normwerte!$H$4,1,0),
IF(AND(COUNTIF(BT64,"&gt;0")&gt;0,D64="w",J64="U17"),
     IF(BT64&gt;Normwerte!$H$3,1,0),
IF(AND(COUNTIF(BT64,"&gt;0")&gt;0,D64="w",J64="U18"),
     IF(BT64&gt;Normwerte!$H$2,1,0),"")
)))))))))))</f>
        <v/>
      </c>
    </row>
    <row r="65" spans="2:73" x14ac:dyDescent="0.45">
      <c r="B65" s="103"/>
      <c r="C65" s="103"/>
      <c r="D65" s="43"/>
      <c r="E65" s="93"/>
      <c r="F65" s="53"/>
      <c r="G65" s="5"/>
      <c r="H65" s="95"/>
      <c r="I65" s="12" t="str">
        <f>IF(ISBLANK(Table25[[#This Row],[Geb.Datum
'[TT.MM.JJJJ']]]),"",
     YEAR(Table25[[#This Row],[Geb.Datum
'[TT.MM.JJJJ']]]))</f>
        <v/>
      </c>
      <c r="J65" s="30" t="str">
        <f>_xlfn.XLOOKUP(Table25[[#This Row],[Geburtsjahr]],Altersklasse!$B$2:$B$7,Altersklasse!$A$2:$A$7,"",0)</f>
        <v/>
      </c>
      <c r="K65" s="42" t="str">
        <f t="shared" si="16"/>
        <v/>
      </c>
      <c r="L65" s="50" t="str">
        <f>IF(OR(ISBLANK(AF65),NOT(ISNUMBER(AF65))),"",IF(AND(AF65&gt;0,D65="m",J65="U13"),
    IF(AF65&gt;Normwerte!$J$13,2,IF(AF65&gt;Normwerte!$I$13,1,0)),
IF(AND(AF65&gt;0,D65="m",J65="U14"),
     IF(AF65&gt;Normwerte!$J$12,2,IF(AF65&gt;Normwerte!$I$12,1,0)),
IF(AND(AF65&gt;0,D65="m",J65="U15"),
     IF(AF65&gt;Normwerte!$J$11,2,IF(AF65&gt;Normwerte!$I$11,1,0)),
IF(AND(AF65&gt;0,D65="m",J65="U16"),
     IF(AF65&gt;Normwerte!$J$10,2,IF(AF65&gt;Normwerte!$I$10,1,0)),
IF(AND(AF65&gt;0,D65="m",J65="U17"),
     IF(AF65&gt;Normwerte!$J$9,2,IF(AF65&gt;Normwerte!$I$9,1,0)),
IF(AND(AF65&gt;0,D65="m",J65="U18"),
     IF(AF65&gt;Normwerte!$J$8,2,IF(AF65&gt;Normwerte!$I$8,1,0)),
IF(AND(AF65&gt;0,D65="w",J65="U13"),
     IF(AF65&gt;Normwerte!$J$7,2,IF(AF65&gt;Normwerte!$I$7,1,0)),
IF(AND(AF65&gt;0,D65="w",J65="U14"),
     IF(AF65&gt;Normwerte!$J$6,2,IF(AF65&gt;Normwerte!$I$6,1,0)),
IF(AND(AF65&gt;0,D65="w",J65="U15"),
     IF(AF65&gt;Normwerte!$J$5,2,IF(AF65&gt;Normwerte!$I$5,1,0)),
IF(AND(AF65&gt;0,D65="w",J65="U16"),
     IF(AF65&gt;Normwerte!$J$4,2,IF(AF65&gt;Normwerte!$I$4,1,0)),
IF(AND(AF65&gt;0,D65="w",J65="U17"),
     IF(AF65&gt;Normwerte!$J$3,2,IF(AF65&gt;Normwerte!$I$3,1,0)),
IF(AND(AF65&gt;0,D65="w",J65="U18"),
     IF(AF65&gt;Normwerte!$J$2,2,IF(AF65&gt;Normwerte!$I$2,1,0)),"")
))))))))))))</f>
        <v/>
      </c>
      <c r="M65" s="64" t="str">
        <f>IF(AND(Table25[[#This Row],[Position '[L/AA/MB/S/D']]]="L",L65&lt;2),1,Table25[[#This Row],[Landeskader
Punkte
Anthro Berechnung]])</f>
        <v/>
      </c>
      <c r="N65" s="65" t="str">
        <f>IFERROR(IF((Table25[[#This Row],[Z-Score CMJ]]+Table25[[#This Row],[Z Score Spike]])&gt;0, (Table25[[#This Row],[Z-Score CMJ]]+Table25[[#This Row],[Z Score Spike]])/2, ""), "")</f>
        <v/>
      </c>
      <c r="O65" s="63" t="str">
        <f>IF(AND(COUNTIF(N65,"&gt;0")&gt;0,D65="m",J65="U13"),
    IF(N65&gt;Normwerte!$C$13,1,0),
IF(AND(COUNTIF(N65,"&gt;0")&gt;0,D65="m",J65="U14"),
     IF(N65&gt;Normwerte!$C$12,1,0),
IF(AND(COUNTIF(N65,"&gt;0")&gt;0,D65="m",J65="U15"),
     IF(N65&gt;Normwerte!$C$11,1,0),
IF(AND(COUNTIF(N65,"&gt;0")&gt;0,D65="m",J65="U16"),
     IF(N65&gt;Normwerte!$C$10,1,0),
IF(AND(COUNTIF(N65,"&gt;0")&gt;0,D65="m",J65="U17"),
     IF(N65&gt;Normwerte!$C$9,1,0),
IF(AND(COUNTIF(N65,"&gt;0")&gt;0,D65="m",J65="U18"),
     IF(N65&gt;Normwerte!$C$8,1,0),
IF(AND(COUNTIF(N65,"&gt;0")&gt;0,D65="w",J65="U13"),
     IF(N65&gt;Normwerte!$C$7,1,0),
IF(AND(COUNTIF(N65,"&gt;0")&gt;0,D65="w",J65="U14"),
     IF(N65&gt;Normwerte!$C$6,1,0),
IF(AND(COUNTIF(N65,"&gt;0")&gt;0,D65="w",J65="U15"),
     IF(N65&gt;Normwerte!$C$5,1,0),
IF(AND(COUNTIF(N65,"&gt;0")&gt;0,D65="w",J65="U16"),
     IF(N65&gt;Normwerte!$C$4,1,0),
IF(AND(COUNTIF(N65,"&gt;0")&gt;0,D65="w",J65="U17"),
     IF(N65&gt;Normwerte!$C$3,1,0),
IF(AND(COUNTIF(N65,"&gt;0")&gt;0,D65="w",J65="U18"),
     IF(N65&gt;Normwerte!$C$2,1,0),"")
)))))))))))</f>
        <v/>
      </c>
      <c r="P6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5" s="63" t="str">
        <f>IF(AND(COUNTIF(P65,"&gt;0")&gt;0,D65="m",J65="U13"),
    IF(P65&gt;Normwerte!$F$13,1,0),
IF(AND(COUNTIF(P65,"&gt;0")&gt;0,D65="m",J65="U14"),
     IF(P65&gt;Normwerte!$F$12,1,0),
IF(AND(COUNTIF(P65,"&gt;0")&gt;0,D65="m",J65="U15"),
     IF(P65&gt;Normwerte!$F$11,1,0),
IF(AND(COUNTIF(P65,"&gt;0")&gt;0,D65="m",J65="U16"),
     IF(P65&gt;Normwerte!$F$10,1,0),
IF(AND(COUNTIF(P65,"&gt;0")&gt;0,D65="m",J65="U17"),
     IF(P65&gt;Normwerte!$F$9,1,0),
IF(AND(COUNTIF(P65,"&gt;0")&gt;0,D65="m",J65="U18"),
     IF(P65&gt;Normwerte!$F$8,1,0),
IF(AND(COUNTIF(P65,"&gt;0")&gt;0,D65="w",J65="U13"),
     IF(P65&gt;Normwerte!$F$7,1,0),
IF(AND(COUNTIF(P65,"&gt;0")&gt;0,D65="w",J65="U14"),
     IF(P65&gt;Normwerte!$F$6,1,0),
IF(AND(COUNTIF(P65,"&gt;0")&gt;0,D65="w",J65="U15"),
     IF(P65&gt;Normwerte!$F$5,1,0),
IF(AND(COUNTIF(P65,"&gt;0")&gt;0,D65="w",J65="U16"),
     IF(P65&gt;Normwerte!$F$4,1,0),
IF(AND(COUNTIF(P65,"&gt;0")&gt;0,D65="w",J65="U17"),
     IF(P65&gt;Normwerte!$F$3,1,0),
IF(AND(COUNTIF(P65,"&gt;0")&gt;0,D65="w",J65="U18"),
     IF(P65&gt;Normwerte!$F$2,1,0),"")
)))))))))))</f>
        <v/>
      </c>
      <c r="R65" s="66" t="str">
        <f>Table25[[#This Row],[Punkte
T-Test]]</f>
        <v/>
      </c>
      <c r="S65" s="73" t="str">
        <f>IF(SUMIF(Table25[[#This Row],[Landeskader
Punkte
Anthro]:[Landeskader
Punkte
T-Test]],"&gt;0")=0,
    "",
    SUM(M65,O65,Q65,R65))</f>
        <v/>
      </c>
      <c r="T65" s="101"/>
      <c r="U65" s="101"/>
      <c r="V65" s="26"/>
      <c r="W65" s="26"/>
      <c r="X65" s="26"/>
      <c r="Y65" s="24"/>
      <c r="Z65" s="24"/>
      <c r="AA65" s="24"/>
      <c r="AB65" s="26"/>
      <c r="AC65" s="26"/>
      <c r="AD6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5" s="55" t="str">
        <f t="shared" si="7"/>
        <v/>
      </c>
      <c r="AF65" s="75" t="str">
        <f t="shared" ref="AF65:AF96" si="17">IF(ISNUMBER(AE65),
IF(D65="m",100+(10*((AE65-190.71)/7.22)),
IF(D65="w",100+(10*((AE65-179.18)/8.17)),"")),"")</f>
        <v/>
      </c>
      <c r="AG65" s="74"/>
      <c r="AH65" s="52"/>
      <c r="AI65" s="24"/>
      <c r="AJ65" s="36" t="str">
        <f>IF(COUNTIF(Table25[[#This Row],[Jump &amp; Reach 
(CMJ) V1]:[Jump &amp; Reach 
(CMJ) V3]],"&gt;0")&gt;0,
     MAX(Table25[[#This Row],[Jump &amp; Reach 
(CMJ) V1]:[Jump &amp; Reach 
(CMJ) V3]]),
     "")</f>
        <v/>
      </c>
      <c r="AK65" s="37" t="str">
        <f>IF(COUNTIF(Table25[[#This Row],[Jump &amp; Reach 
(CMJ) max.]],"&gt;0")&gt;0,
     Table25[[#This Row],[Jump &amp; Reach 
(CMJ) max.]]-Table25[[#This Row],[Reichhöhe
einarmig '[cm']]],
     "")</f>
        <v/>
      </c>
      <c r="AL65" s="57" t="str">
        <f t="shared" ref="AL65:AL96" si="18">IF(ISNUMBER(AK65),
IF(D65="m",100+(10*((AK65-60.17)/7.88)),
IF(D65="w",100+(10*((AK65-47.19)/5.13)),"")),"")</f>
        <v/>
      </c>
      <c r="AM65" s="38" t="str">
        <f>IF(AND(COUNTIF(AL65,"&gt;0")&gt;0,D65="m",J65="U13"),
    IF(AL65&gt;Normwerte!$C$13,1,0),
IF(AND(COUNTIF(AL65,"&gt;0")&gt;0,D65="m",J65="U14"),
     IF(AL65&gt;Normwerte!$C$12,1,0),
IF(AND(COUNTIF(AL65,"&gt;0")&gt;0,D65="m",J65="U15"),
     IF(AL65&gt;Normwerte!$C$11,1,0),
IF(AND(COUNTIF(AL65,"&gt;0")&gt;0,D65="m",J65="U16"),
     IF(AL65&gt;Normwerte!$C$10,1,0),
IF(AND(COUNTIF(AL65,"&gt;0")&gt;0,D65="m",J65="U17"),
     IF(AL65&gt;Normwerte!$C$9,1,0),
IF(AND(COUNTIF(AL65,"&gt;0")&gt;0,D65="m",J65="U18"),
     IF(AL65&gt;Normwerte!$C$8,1,0),
IF(AND(COUNTIF(AL65,"&gt;0")&gt;0,D65="w",J65="U13"),
     IF(AL65&gt;Normwerte!$C$7,1,0),
IF(AND(COUNTIF(AL65,"&gt;0")&gt;0,D65="w",J65="U14"),
     IF(AL65&gt;Normwerte!$C$6,1,0),
IF(AND(COUNTIF(AL65,"&gt;0")&gt;0,D65="w",J65="U15"),
     IF(AL65&gt;Normwerte!$C$5,1,0),
IF(AND(COUNTIF(AL65,"&gt;0")&gt;0,D65="w",J65="U16"),
     IF(AL65&gt;Normwerte!$C$4,1,0),
IF(AND(COUNTIF(AL65,"&gt;0")&gt;0,D65="w",J65="U17"),
     IF(AL65&gt;Normwerte!$C$3,1,0),
IF(AND(COUNTIF(AL65,"&gt;0")&gt;0,D65="w",J65="U18"),
     IF(AL65&gt;Normwerte!$C$2,1,0),"")
)))))))))))</f>
        <v/>
      </c>
      <c r="AN65" s="6"/>
      <c r="AO65" s="6"/>
      <c r="AP65" s="6"/>
      <c r="AQ6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5" s="38" t="str">
        <f>IF(COUNTIF(Table25[[#This Row],[Jump &amp; Reach 
(Spike) max.]],"&gt;0")&gt;0,
     Table25[[#This Row],[Jump &amp; Reach 
(Spike) max.]]-Table25[[#This Row],[Reichhöhe
einarmig '[cm']]],
     "")</f>
        <v/>
      </c>
      <c r="AS65" s="57" t="str">
        <f t="shared" ref="AS65:AS96" si="19">IF(ISNUMBER(AR65),
IF(D65="m",100+(10*((AR65-69.2)/8.78)),
IF(D65="w",100+(10*((AR65-54.37)/7.06)),"")),"")</f>
        <v/>
      </c>
      <c r="AT65" s="38" t="str">
        <f>IF(AND(COUNTIF(AS65,"&gt;0")&gt;0,D65="m",J65="U13"),
    IF(AS65&gt;Normwerte!$D$13,1,0),
IF(AND(COUNTIF(AS65,"&gt;0")&gt;0,D65="m",J65="U14"),
     IF(AS65&gt;Normwerte!$D$12,1,0),
IF(AND(COUNTIF(AS65,"&gt;0")&gt;0,D65="m",J65="U15"),
     IF(AS65&gt;Normwerte!$D$11,1,0),
IF(AND(COUNTIF(AS65,"&gt;0")&gt;0,D65="m",J65="U16"),
     IF(AS65&gt;Normwerte!$D$10,1,0),
IF(AND(COUNTIF(AS65,"&gt;0")&gt;0,D65="m",J65="U17"),
     IF(AS65&gt;Normwerte!$D$9,1,0),
IF(AND(COUNTIF(AS65,"&gt;0")&gt;0,D65="m",J65="U18"),
     IF(AS65&gt;Normwerte!$D$8,1,0),
IF(AND(COUNTIF(AS65,"&gt;0")&gt;0,D65="w",J65="U13"),
     IF(AS65&gt;Normwerte!$D$7,1,0),
IF(AND(COUNTIF(AS65,"&gt;0")&gt;0,D65="w",J65="U14"),
     IF(AS65&gt;Normwerte!$D$6,1,0),
IF(AND(COUNTIF(AS65,"&gt;0")&gt;0,D65="w",J65="U15"),
     IF(AS65&gt;Normwerte!$D$5,1,0),
IF(AND(COUNTIF(AS65,"&gt;0")&gt;0,D65="w",J65="U16"),
     IF(AS65&gt;Normwerte!$D$4,1,0),
IF(AND(COUNTIF(AS65,"&gt;0")&gt;0,D65="w",J65="U17"),
     IF(AS65&gt;Normwerte!$D$3,1,0),
IF(AND(COUNTIF(AS65,"&gt;0")&gt;0,D65="w",J65="U18"),
     IF(AS65&gt;Normwerte!$D$2,1,0),"")
)))))))))))</f>
        <v/>
      </c>
      <c r="AU65" s="6"/>
      <c r="AV65" s="6"/>
      <c r="AW65" s="6"/>
      <c r="AX6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5" s="57" t="str">
        <f t="shared" ref="AY65:AY96" si="20">IF(ISNUMBER(AX65),
IF(D65="m",100+(10*((AX65-532.04)/59.29)),
IF(D65="w",100+(10*((AX65-466.6)/54.4)),"")),"")</f>
        <v/>
      </c>
      <c r="AZ65" s="38" t="str">
        <f>IF(AND(COUNTIF(AY65,"&gt;0")&gt;0,D65="m",J65="U13"),
    IF(AY65&gt;Normwerte!$E$13,1,0),
IF(AND(COUNTIF(AY65,"&gt;0")&gt;0,D65="m",J65="U14"),
     IF(AY65&gt;Normwerte!$E$12,1,0),
IF(AND(COUNTIF(AY65,"&gt;0")&gt;0,D65="m",J65="U15"),
     IF(AY65&gt;Normwerte!$E$11,1,0),
IF(AND(COUNTIF(AY65,"&gt;0")&gt;0,D65="m",J65="U16"),
     IF(AY65&gt;Normwerte!$E$10,1,0),
IF(AND(COUNTIF(AY65,"&gt;0")&gt;0,D65="m",J65="U17"),
     IF(AY65&gt;Normwerte!$E$9,1,0),
IF(AND(COUNTIF(AY65,"&gt;0")&gt;0,D65="m",J65="U18"),
     IF(AY65&gt;Normwerte!$E$8,1,0),
IF(AND(COUNTIF(AY65,"&gt;0")&gt;0,D65="w",J65="U13"),
     IF(AY65&gt;Normwerte!$E$7,1,0),
IF(AND(COUNTIF(AY65,"&gt;0")&gt;0,D65="w",J65="U14"),
     IF(AY65&gt;Normwerte!$E$6,1,0),
IF(AND(COUNTIF(AY65,"&gt;0")&gt;0,D65="w",J65="U15"),
     IF(AY65&gt;Normwerte!$E$5,1,0),
IF(AND(COUNTIF(AY65,"&gt;0")&gt;0,D65="w",J65="U16"),
     IF(AY65&gt;Normwerte!$E$4,1,0),
IF(AND(COUNTIF(AY65,"&gt;0")&gt;0,D65="w",J65="U17"),
     IF(AY65&gt;Normwerte!$E$3,1,0),
IF(AND(COUNTIF(AY65,"&gt;0")&gt;0,D65="w",J65="U18"),
     IF(AY65&gt;Normwerte!$E$2,1,0),"")
)))))))))))</f>
        <v/>
      </c>
      <c r="BA65" s="6"/>
      <c r="BB65" s="6"/>
      <c r="BC65" s="6"/>
      <c r="BD6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5" s="56" t="str">
        <f t="shared" si="8"/>
        <v/>
      </c>
      <c r="BF65" s="38" t="str">
        <f>IF(AND(COUNTIF(BE65,"&gt;0")&gt;0,D65="m",J65="U13"),
    IF(BE65&gt;Normwerte!$F$13,1,0),
IF(AND(COUNTIF(BE65,"&gt;0")&gt;0,D65="m",J65="U14"),
     IF(BE65&gt;Normwerte!$F$12,1,0),
IF(AND(COUNTIF(BE65,"&gt;0")&gt;0,D65="m",J65="U15"),
     IF(BE65&gt;Normwerte!$F$11,1,0),
IF(AND(COUNTIF(BE65,"&gt;0")&gt;0,D65="m",J65="U16"),
     IF(BE65&gt;Normwerte!$F$10,1,0),
IF(AND(COUNTIF(BE65,"&gt;0")&gt;0,D65="m",J65="U17"),
     IF(BE65&gt;Normwerte!$F$9,1,0),
IF(AND(COUNTIF(BE65,"&gt;0")&gt;0,D65="m",J65="U18"),
     IF(BE65&gt;Normwerte!$F$8,1,0),
IF(AND(COUNTIF(BE65,"&gt;0")&gt;0,D65="w",J65="U13"),
     IF(BE65&gt;Normwerte!$F$7,1,0),
IF(AND(COUNTIF(BE65,"&gt;0")&gt;0,D65="w",J65="U14"),
     IF(BE65&gt;Normwerte!$F$6,1,0),
IF(AND(COUNTIF(BE65,"&gt;0")&gt;0,D65="w",J65="U15"),
     IF(BE65&gt;Normwerte!$F$5,1,0),
IF(AND(COUNTIF(BE65,"&gt;0")&gt;0,D65="w",J65="U16"),
     IF(BE65&gt;Normwerte!$F$4,1,0),
IF(AND(COUNTIF(BE65,"&gt;0")&gt;0,D65="w",J65="U17"),
     IF(BE65&gt;Normwerte!$F$3,1,0),
IF(AND(COUNTIF(BE65,"&gt;0")&gt;0,D65="w",J65="U18"),
     IF(BE65&gt;Normwerte!$F$2,1,0),"")
)))))))))))</f>
        <v/>
      </c>
      <c r="BG65" s="6"/>
      <c r="BH65" s="6"/>
      <c r="BI65" s="6"/>
      <c r="BJ65" s="40" t="str">
        <f>IF(COUNTIF(Table25[[#This Row],[Schlagballwurf V1
'[km/h']]:[Schlagballwurf V3
'[km/h']]],"&gt;0")&gt;0,
     MAX(Table25[[#This Row],[Schlagballwurf V1
'[km/h']]:[Schlagballwurf V3
'[km/h']]]),
     "")</f>
        <v/>
      </c>
      <c r="BK65" s="57" t="str">
        <f t="shared" ref="BK65:BK96" si="21">IF(ISNUMBER(BJ65),
IF(D65="m",100+(10*((BJ65-81.71)/7.304)),
IF(D65="w",100+(10*((BJ65-69.84)/5.761)),"")),"")</f>
        <v/>
      </c>
      <c r="BL65" s="38" t="str">
        <f>IF(AND(COUNTIF(BK65,"&gt;0")&gt;0,D65="m",J65="U13"),
     IF(BK65&gt;Normwerte!$G$13,1,0),
IF(AND(COUNTIF(BK65,"&gt;0")&gt;0,D65="m",J65="U14"),
     IF(BK65&gt;Normwerte!$G$12,1,0),
IF(AND(COUNTIF(BK65,"&gt;0")&gt;0,D65="m",J65="U15"),
     IF(BK65&gt;Normwerte!$G$11,1,0),
IF(AND(COUNTIF(BK65,"&gt;0")&gt;0,D65="m",J65="U16"),
     IF(BK65&gt;Normwerte!$G$10,1,0),
IF(AND(COUNTIF(BK65,"&gt;0")&gt;0,D65="m",J65="U17"),
     IF(BK65&gt;Normwerte!$G$9,1,0),
IF(AND(COUNTIF(BK65,"&gt;0")&gt;0,D65="m",J65="U18"),
     IF(BK65&gt;Normwerte!$G$8,1,0),
IF(AND(COUNTIF(BK65,"&gt;0")&gt;0,D65="w",J65="U13"),
     IF(BK65&gt;Normwerte!$G$7,1,0),
IF(AND(COUNTIF(BK65,"&gt;0")&gt;0,D65="w",J65="U14"),
     IF(BK65&gt;Normwerte!$G$6,1,0),
IF(AND(COUNTIF(BK65,"&gt;0")&gt;0,D65="w",J65="U15"),
     IF(BK65&gt;Normwerte!$G$5,1,0),
IF(AND(COUNTIF(BK65,"&gt;0")&gt;0,D65="w",J65="U16"),
     IF(BK65&gt;Normwerte!$G$4,1,0),
IF(AND(COUNTIF(BK65,"&gt;0")&gt;0,D65="w",J65="U17"),
     IF(BK65&gt;Normwerte!$G$3,1,0),
IF(AND(COUNTIF(BK65,"&gt;0")&gt;0,D65="w",J65="U18"),
     IF(BK65&gt;Normwerte!$G$2,1,0),"")
)))))))))))</f>
        <v/>
      </c>
      <c r="BM65" s="6"/>
      <c r="BN65" s="6"/>
      <c r="BO65" s="6"/>
      <c r="BP65" s="6"/>
      <c r="BQ65" s="40" t="str">
        <f>IF(COUNTIF(Table25[[#This Row],[T-Test links
V1
'[s']]:[T-Test links
V2
'[s']]],"&gt;0")&gt;0,
     MIN(Table25[[#This Row],[T-Test links
V1
'[s']]:[T-Test links
V2
'[s']]]),
     "")</f>
        <v/>
      </c>
      <c r="BR65" s="40" t="str">
        <f>IF(COUNTIF(Table25[[#This Row],[T-Test rechts 
V1
'[s']]:[T-Test rechts
V2
'[s']]],"&gt;0")&gt;0,
     MIN(Table25[[#This Row],[T-Test rechts 
V1
'[s']]:[T-Test rechts
V2
'[s']]]),
     "")</f>
        <v/>
      </c>
      <c r="BS6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5" s="57" t="str">
        <f t="shared" si="15"/>
        <v/>
      </c>
      <c r="BU65" s="38" t="str">
        <f>IF(AND(COUNTIF(BT65,"&gt;0")&gt;0,D65="m",J65="U13"),
     IF(BT65&gt;Normwerte!$H$13,1,0),
IF(AND(COUNTIF(BT65,"&gt;0")&gt;0,D65="m",J65="U14"),
     IF(BT65&gt;Normwerte!$H$12,1,0),
IF(AND(COUNTIF(BT65,"&gt;0")&gt;0,D65="m",J65="U15"),
     IF(BT65&gt;Normwerte!$H$11,1,0),
IF(AND(COUNTIF(BT65,"&gt;0")&gt;0,D65="m",J65="U16"),
     IF(BT65&gt;Normwerte!$H$10,1,0),
IF(AND(COUNTIF(BT65,"&gt;0")&gt;0,D65="m",J65="U17"),
     IF(BT65&gt;Normwerte!$H$9,1,0),
IF(AND(COUNTIF(BT65,"&gt;0")&gt;0,D65="m",J65="U18"),
     IF(BT65&gt;Normwerte!$H$8,1,0),
IF(AND(COUNTIF(BT65,"&gt;0")&gt;0,D65="w",J65="U13"),
     IF(BT65&gt;Normwerte!$H$7,1,0),
IF(AND(COUNTIF(BT65,"&gt;0")&gt;0,D65="w",J65="U14"),
     IF(BT65&gt;Normwerte!$H$6,1,0),
IF(AND(COUNTIF(BT65,"&gt;0")&gt;0,D65="w",J65="U15"),
     IF(BT65&gt;Normwerte!$H$5,1,0),
IF(AND(COUNTIF(BT65,"&gt;0")&gt;0,D65="w",J65="U16"),
     IF(BT65&gt;Normwerte!$H$4,1,0),
IF(AND(COUNTIF(BT65,"&gt;0")&gt;0,D65="w",J65="U17"),
     IF(BT65&gt;Normwerte!$H$3,1,0),
IF(AND(COUNTIF(BT65,"&gt;0")&gt;0,D65="w",J65="U18"),
     IF(BT65&gt;Normwerte!$H$2,1,0),"")
)))))))))))</f>
        <v/>
      </c>
    </row>
    <row r="66" spans="2:73" x14ac:dyDescent="0.45">
      <c r="B66" s="103"/>
      <c r="C66" s="103"/>
      <c r="D66" s="43"/>
      <c r="E66" s="93"/>
      <c r="F66" s="53"/>
      <c r="G66" s="5"/>
      <c r="H66" s="95"/>
      <c r="I66" s="12" t="str">
        <f>IF(ISBLANK(Table25[[#This Row],[Geb.Datum
'[TT.MM.JJJJ']]]),"",
     YEAR(Table25[[#This Row],[Geb.Datum
'[TT.MM.JJJJ']]]))</f>
        <v/>
      </c>
      <c r="J66" s="30" t="str">
        <f>_xlfn.XLOOKUP(Table25[[#This Row],[Geburtsjahr]],Altersklasse!$B$2:$B$7,Altersklasse!$A$2:$A$7,"",0)</f>
        <v/>
      </c>
      <c r="K66" s="42" t="str">
        <f t="shared" si="16"/>
        <v/>
      </c>
      <c r="L66" s="50" t="str">
        <f>IF(OR(ISBLANK(AF66),NOT(ISNUMBER(AF66))),"",IF(AND(AF66&gt;0,D66="m",J66="U13"),
    IF(AF66&gt;Normwerte!$J$13,2,IF(AF66&gt;Normwerte!$I$13,1,0)),
IF(AND(AF66&gt;0,D66="m",J66="U14"),
     IF(AF66&gt;Normwerte!$J$12,2,IF(AF66&gt;Normwerte!$I$12,1,0)),
IF(AND(AF66&gt;0,D66="m",J66="U15"),
     IF(AF66&gt;Normwerte!$J$11,2,IF(AF66&gt;Normwerte!$I$11,1,0)),
IF(AND(AF66&gt;0,D66="m",J66="U16"),
     IF(AF66&gt;Normwerte!$J$10,2,IF(AF66&gt;Normwerte!$I$10,1,0)),
IF(AND(AF66&gt;0,D66="m",J66="U17"),
     IF(AF66&gt;Normwerte!$J$9,2,IF(AF66&gt;Normwerte!$I$9,1,0)),
IF(AND(AF66&gt;0,D66="m",J66="U18"),
     IF(AF66&gt;Normwerte!$J$8,2,IF(AF66&gt;Normwerte!$I$8,1,0)),
IF(AND(AF66&gt;0,D66="w",J66="U13"),
     IF(AF66&gt;Normwerte!$J$7,2,IF(AF66&gt;Normwerte!$I$7,1,0)),
IF(AND(AF66&gt;0,D66="w",J66="U14"),
     IF(AF66&gt;Normwerte!$J$6,2,IF(AF66&gt;Normwerte!$I$6,1,0)),
IF(AND(AF66&gt;0,D66="w",J66="U15"),
     IF(AF66&gt;Normwerte!$J$5,2,IF(AF66&gt;Normwerte!$I$5,1,0)),
IF(AND(AF66&gt;0,D66="w",J66="U16"),
     IF(AF66&gt;Normwerte!$J$4,2,IF(AF66&gt;Normwerte!$I$4,1,0)),
IF(AND(AF66&gt;0,D66="w",J66="U17"),
     IF(AF66&gt;Normwerte!$J$3,2,IF(AF66&gt;Normwerte!$I$3,1,0)),
IF(AND(AF66&gt;0,D66="w",J66="U18"),
     IF(AF66&gt;Normwerte!$J$2,2,IF(AF66&gt;Normwerte!$I$2,1,0)),"")
))))))))))))</f>
        <v/>
      </c>
      <c r="M66" s="64" t="str">
        <f>IF(AND(Table25[[#This Row],[Position '[L/AA/MB/S/D']]]="L",L66&lt;2),1,Table25[[#This Row],[Landeskader
Punkte
Anthro Berechnung]])</f>
        <v/>
      </c>
      <c r="N66" s="65" t="str">
        <f>IFERROR(IF((Table25[[#This Row],[Z-Score CMJ]]+Table25[[#This Row],[Z Score Spike]])&gt;0, (Table25[[#This Row],[Z-Score CMJ]]+Table25[[#This Row],[Z Score Spike]])/2, ""), "")</f>
        <v/>
      </c>
      <c r="O66" s="63" t="str">
        <f>IF(AND(COUNTIF(N66,"&gt;0")&gt;0,D66="m",J66="U13"),
    IF(N66&gt;Normwerte!$C$13,1,0),
IF(AND(COUNTIF(N66,"&gt;0")&gt;0,D66="m",J66="U14"),
     IF(N66&gt;Normwerte!$C$12,1,0),
IF(AND(COUNTIF(N66,"&gt;0")&gt;0,D66="m",J66="U15"),
     IF(N66&gt;Normwerte!$C$11,1,0),
IF(AND(COUNTIF(N66,"&gt;0")&gt;0,D66="m",J66="U16"),
     IF(N66&gt;Normwerte!$C$10,1,0),
IF(AND(COUNTIF(N66,"&gt;0")&gt;0,D66="m",J66="U17"),
     IF(N66&gt;Normwerte!$C$9,1,0),
IF(AND(COUNTIF(N66,"&gt;0")&gt;0,D66="m",J66="U18"),
     IF(N66&gt;Normwerte!$C$8,1,0),
IF(AND(COUNTIF(N66,"&gt;0")&gt;0,D66="w",J66="U13"),
     IF(N66&gt;Normwerte!$C$7,1,0),
IF(AND(COUNTIF(N66,"&gt;0")&gt;0,D66="w",J66="U14"),
     IF(N66&gt;Normwerte!$C$6,1,0),
IF(AND(COUNTIF(N66,"&gt;0")&gt;0,D66="w",J66="U15"),
     IF(N66&gt;Normwerte!$C$5,1,0),
IF(AND(COUNTIF(N66,"&gt;0")&gt;0,D66="w",J66="U16"),
     IF(N66&gt;Normwerte!$C$4,1,0),
IF(AND(COUNTIF(N66,"&gt;0")&gt;0,D66="w",J66="U17"),
     IF(N66&gt;Normwerte!$C$3,1,0),
IF(AND(COUNTIF(N66,"&gt;0")&gt;0,D66="w",J66="U18"),
     IF(N66&gt;Normwerte!$C$2,1,0),"")
)))))))))))</f>
        <v/>
      </c>
      <c r="P6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6" s="63" t="str">
        <f>IF(AND(COUNTIF(P66,"&gt;0")&gt;0,D66="m",J66="U13"),
    IF(P66&gt;Normwerte!$F$13,1,0),
IF(AND(COUNTIF(P66,"&gt;0")&gt;0,D66="m",J66="U14"),
     IF(P66&gt;Normwerte!$F$12,1,0),
IF(AND(COUNTIF(P66,"&gt;0")&gt;0,D66="m",J66="U15"),
     IF(P66&gt;Normwerte!$F$11,1,0),
IF(AND(COUNTIF(P66,"&gt;0")&gt;0,D66="m",J66="U16"),
     IF(P66&gt;Normwerte!$F$10,1,0),
IF(AND(COUNTIF(P66,"&gt;0")&gt;0,D66="m",J66="U17"),
     IF(P66&gt;Normwerte!$F$9,1,0),
IF(AND(COUNTIF(P66,"&gt;0")&gt;0,D66="m",J66="U18"),
     IF(P66&gt;Normwerte!$F$8,1,0),
IF(AND(COUNTIF(P66,"&gt;0")&gt;0,D66="w",J66="U13"),
     IF(P66&gt;Normwerte!$F$7,1,0),
IF(AND(COUNTIF(P66,"&gt;0")&gt;0,D66="w",J66="U14"),
     IF(P66&gt;Normwerte!$F$6,1,0),
IF(AND(COUNTIF(P66,"&gt;0")&gt;0,D66="w",J66="U15"),
     IF(P66&gt;Normwerte!$F$5,1,0),
IF(AND(COUNTIF(P66,"&gt;0")&gt;0,D66="w",J66="U16"),
     IF(P66&gt;Normwerte!$F$4,1,0),
IF(AND(COUNTIF(P66,"&gt;0")&gt;0,D66="w",J66="U17"),
     IF(P66&gt;Normwerte!$F$3,1,0),
IF(AND(COUNTIF(P66,"&gt;0")&gt;0,D66="w",J66="U18"),
     IF(P66&gt;Normwerte!$F$2,1,0),"")
)))))))))))</f>
        <v/>
      </c>
      <c r="R66" s="66" t="str">
        <f>Table25[[#This Row],[Punkte
T-Test]]</f>
        <v/>
      </c>
      <c r="S66" s="73" t="str">
        <f>IF(SUMIF(Table25[[#This Row],[Landeskader
Punkte
Anthro]:[Landeskader
Punkte
T-Test]],"&gt;0")=0,
    "",
    SUM(M66,O66,Q66,R66))</f>
        <v/>
      </c>
      <c r="T66" s="101"/>
      <c r="U66" s="101"/>
      <c r="V66" s="26"/>
      <c r="W66" s="26"/>
      <c r="X66" s="26"/>
      <c r="Y66" s="24"/>
      <c r="Z66" s="24"/>
      <c r="AA66" s="24"/>
      <c r="AB66" s="26"/>
      <c r="AC66" s="26"/>
      <c r="AD6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6" s="55" t="str">
        <f t="shared" si="7"/>
        <v/>
      </c>
      <c r="AF66" s="75" t="str">
        <f t="shared" si="17"/>
        <v/>
      </c>
      <c r="AG66" s="74"/>
      <c r="AH66" s="52"/>
      <c r="AI66" s="24"/>
      <c r="AJ66" s="36" t="str">
        <f>IF(COUNTIF(Table25[[#This Row],[Jump &amp; Reach 
(CMJ) V1]:[Jump &amp; Reach 
(CMJ) V3]],"&gt;0")&gt;0,
     MAX(Table25[[#This Row],[Jump &amp; Reach 
(CMJ) V1]:[Jump &amp; Reach 
(CMJ) V3]]),
     "")</f>
        <v/>
      </c>
      <c r="AK66" s="37" t="str">
        <f>IF(COUNTIF(Table25[[#This Row],[Jump &amp; Reach 
(CMJ) max.]],"&gt;0")&gt;0,
     Table25[[#This Row],[Jump &amp; Reach 
(CMJ) max.]]-Table25[[#This Row],[Reichhöhe
einarmig '[cm']]],
     "")</f>
        <v/>
      </c>
      <c r="AL66" s="57" t="str">
        <f t="shared" si="18"/>
        <v/>
      </c>
      <c r="AM66" s="38" t="str">
        <f>IF(AND(COUNTIF(AL66,"&gt;0")&gt;0,D66="m",J66="U13"),
    IF(AL66&gt;Normwerte!$C$13,1,0),
IF(AND(COUNTIF(AL66,"&gt;0")&gt;0,D66="m",J66="U14"),
     IF(AL66&gt;Normwerte!$C$12,1,0),
IF(AND(COUNTIF(AL66,"&gt;0")&gt;0,D66="m",J66="U15"),
     IF(AL66&gt;Normwerte!$C$11,1,0),
IF(AND(COUNTIF(AL66,"&gt;0")&gt;0,D66="m",J66="U16"),
     IF(AL66&gt;Normwerte!$C$10,1,0),
IF(AND(COUNTIF(AL66,"&gt;0")&gt;0,D66="m",J66="U17"),
     IF(AL66&gt;Normwerte!$C$9,1,0),
IF(AND(COUNTIF(AL66,"&gt;0")&gt;0,D66="m",J66="U18"),
     IF(AL66&gt;Normwerte!$C$8,1,0),
IF(AND(COUNTIF(AL66,"&gt;0")&gt;0,D66="w",J66="U13"),
     IF(AL66&gt;Normwerte!$C$7,1,0),
IF(AND(COUNTIF(AL66,"&gt;0")&gt;0,D66="w",J66="U14"),
     IF(AL66&gt;Normwerte!$C$6,1,0),
IF(AND(COUNTIF(AL66,"&gt;0")&gt;0,D66="w",J66="U15"),
     IF(AL66&gt;Normwerte!$C$5,1,0),
IF(AND(COUNTIF(AL66,"&gt;0")&gt;0,D66="w",J66="U16"),
     IF(AL66&gt;Normwerte!$C$4,1,0),
IF(AND(COUNTIF(AL66,"&gt;0")&gt;0,D66="w",J66="U17"),
     IF(AL66&gt;Normwerte!$C$3,1,0),
IF(AND(COUNTIF(AL66,"&gt;0")&gt;0,D66="w",J66="U18"),
     IF(AL66&gt;Normwerte!$C$2,1,0),"")
)))))))))))</f>
        <v/>
      </c>
      <c r="AN66" s="6"/>
      <c r="AO66" s="6"/>
      <c r="AP66" s="6"/>
      <c r="AQ6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6" s="38" t="str">
        <f>IF(COUNTIF(Table25[[#This Row],[Jump &amp; Reach 
(Spike) max.]],"&gt;0")&gt;0,
     Table25[[#This Row],[Jump &amp; Reach 
(Spike) max.]]-Table25[[#This Row],[Reichhöhe
einarmig '[cm']]],
     "")</f>
        <v/>
      </c>
      <c r="AS66" s="57" t="str">
        <f t="shared" si="19"/>
        <v/>
      </c>
      <c r="AT66" s="38" t="str">
        <f>IF(AND(COUNTIF(AS66,"&gt;0")&gt;0,D66="m",J66="U13"),
    IF(AS66&gt;Normwerte!$D$13,1,0),
IF(AND(COUNTIF(AS66,"&gt;0")&gt;0,D66="m",J66="U14"),
     IF(AS66&gt;Normwerte!$D$12,1,0),
IF(AND(COUNTIF(AS66,"&gt;0")&gt;0,D66="m",J66="U15"),
     IF(AS66&gt;Normwerte!$D$11,1,0),
IF(AND(COUNTIF(AS66,"&gt;0")&gt;0,D66="m",J66="U16"),
     IF(AS66&gt;Normwerte!$D$10,1,0),
IF(AND(COUNTIF(AS66,"&gt;0")&gt;0,D66="m",J66="U17"),
     IF(AS66&gt;Normwerte!$D$9,1,0),
IF(AND(COUNTIF(AS66,"&gt;0")&gt;0,D66="m",J66="U18"),
     IF(AS66&gt;Normwerte!$D$8,1,0),
IF(AND(COUNTIF(AS66,"&gt;0")&gt;0,D66="w",J66="U13"),
     IF(AS66&gt;Normwerte!$D$7,1,0),
IF(AND(COUNTIF(AS66,"&gt;0")&gt;0,D66="w",J66="U14"),
     IF(AS66&gt;Normwerte!$D$6,1,0),
IF(AND(COUNTIF(AS66,"&gt;0")&gt;0,D66="w",J66="U15"),
     IF(AS66&gt;Normwerte!$D$5,1,0),
IF(AND(COUNTIF(AS66,"&gt;0")&gt;0,D66="w",J66="U16"),
     IF(AS66&gt;Normwerte!$D$4,1,0),
IF(AND(COUNTIF(AS66,"&gt;0")&gt;0,D66="w",J66="U17"),
     IF(AS66&gt;Normwerte!$D$3,1,0),
IF(AND(COUNTIF(AS66,"&gt;0")&gt;0,D66="w",J66="U18"),
     IF(AS66&gt;Normwerte!$D$2,1,0),"")
)))))))))))</f>
        <v/>
      </c>
      <c r="AU66" s="6"/>
      <c r="AV66" s="6"/>
      <c r="AW66" s="6"/>
      <c r="AX6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6" s="57" t="str">
        <f t="shared" si="20"/>
        <v/>
      </c>
      <c r="AZ66" s="38" t="str">
        <f>IF(AND(COUNTIF(AY66,"&gt;0")&gt;0,D66="m",J66="U13"),
    IF(AY66&gt;Normwerte!$E$13,1,0),
IF(AND(COUNTIF(AY66,"&gt;0")&gt;0,D66="m",J66="U14"),
     IF(AY66&gt;Normwerte!$E$12,1,0),
IF(AND(COUNTIF(AY66,"&gt;0")&gt;0,D66="m",J66="U15"),
     IF(AY66&gt;Normwerte!$E$11,1,0),
IF(AND(COUNTIF(AY66,"&gt;0")&gt;0,D66="m",J66="U16"),
     IF(AY66&gt;Normwerte!$E$10,1,0),
IF(AND(COUNTIF(AY66,"&gt;0")&gt;0,D66="m",J66="U17"),
     IF(AY66&gt;Normwerte!$E$9,1,0),
IF(AND(COUNTIF(AY66,"&gt;0")&gt;0,D66="m",J66="U18"),
     IF(AY66&gt;Normwerte!$E$8,1,0),
IF(AND(COUNTIF(AY66,"&gt;0")&gt;0,D66="w",J66="U13"),
     IF(AY66&gt;Normwerte!$E$7,1,0),
IF(AND(COUNTIF(AY66,"&gt;0")&gt;0,D66="w",J66="U14"),
     IF(AY66&gt;Normwerte!$E$6,1,0),
IF(AND(COUNTIF(AY66,"&gt;0")&gt;0,D66="w",J66="U15"),
     IF(AY66&gt;Normwerte!$E$5,1,0),
IF(AND(COUNTIF(AY66,"&gt;0")&gt;0,D66="w",J66="U16"),
     IF(AY66&gt;Normwerte!$E$4,1,0),
IF(AND(COUNTIF(AY66,"&gt;0")&gt;0,D66="w",J66="U17"),
     IF(AY66&gt;Normwerte!$E$3,1,0),
IF(AND(COUNTIF(AY66,"&gt;0")&gt;0,D66="w",J66="U18"),
     IF(AY66&gt;Normwerte!$E$2,1,0),"")
)))))))))))</f>
        <v/>
      </c>
      <c r="BA66" s="6"/>
      <c r="BB66" s="6"/>
      <c r="BC66" s="6"/>
      <c r="BD6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6" s="56" t="str">
        <f t="shared" ref="BE66:BE100" si="22">IF(ISNUMBER(BD66),
IF(D66="m",100+(10*((BD66-803.92)/119.18)),
IF(D66="w",100+(10*((BD66-761.62)/112.19)),"")),"")</f>
        <v/>
      </c>
      <c r="BF66" s="38" t="str">
        <f>IF(AND(COUNTIF(BE66,"&gt;0")&gt;0,D66="m",J66="U13"),
    IF(BE66&gt;Normwerte!$F$13,1,0),
IF(AND(COUNTIF(BE66,"&gt;0")&gt;0,D66="m",J66="U14"),
     IF(BE66&gt;Normwerte!$F$12,1,0),
IF(AND(COUNTIF(BE66,"&gt;0")&gt;0,D66="m",J66="U15"),
     IF(BE66&gt;Normwerte!$F$11,1,0),
IF(AND(COUNTIF(BE66,"&gt;0")&gt;0,D66="m",J66="U16"),
     IF(BE66&gt;Normwerte!$F$10,1,0),
IF(AND(COUNTIF(BE66,"&gt;0")&gt;0,D66="m",J66="U17"),
     IF(BE66&gt;Normwerte!$F$9,1,0),
IF(AND(COUNTIF(BE66,"&gt;0")&gt;0,D66="m",J66="U18"),
     IF(BE66&gt;Normwerte!$F$8,1,0),
IF(AND(COUNTIF(BE66,"&gt;0")&gt;0,D66="w",J66="U13"),
     IF(BE66&gt;Normwerte!$F$7,1,0),
IF(AND(COUNTIF(BE66,"&gt;0")&gt;0,D66="w",J66="U14"),
     IF(BE66&gt;Normwerte!$F$6,1,0),
IF(AND(COUNTIF(BE66,"&gt;0")&gt;0,D66="w",J66="U15"),
     IF(BE66&gt;Normwerte!$F$5,1,0),
IF(AND(COUNTIF(BE66,"&gt;0")&gt;0,D66="w",J66="U16"),
     IF(BE66&gt;Normwerte!$F$4,1,0),
IF(AND(COUNTIF(BE66,"&gt;0")&gt;0,D66="w",J66="U17"),
     IF(BE66&gt;Normwerte!$F$3,1,0),
IF(AND(COUNTIF(BE66,"&gt;0")&gt;0,D66="w",J66="U18"),
     IF(BE66&gt;Normwerte!$F$2,1,0),"")
)))))))))))</f>
        <v/>
      </c>
      <c r="BG66" s="6"/>
      <c r="BH66" s="6"/>
      <c r="BI66" s="6"/>
      <c r="BJ66" s="40" t="str">
        <f>IF(COUNTIF(Table25[[#This Row],[Schlagballwurf V1
'[km/h']]:[Schlagballwurf V3
'[km/h']]],"&gt;0")&gt;0,
     MAX(Table25[[#This Row],[Schlagballwurf V1
'[km/h']]:[Schlagballwurf V3
'[km/h']]]),
     "")</f>
        <v/>
      </c>
      <c r="BK66" s="57" t="str">
        <f t="shared" si="21"/>
        <v/>
      </c>
      <c r="BL66" s="38" t="str">
        <f>IF(AND(COUNTIF(BK66,"&gt;0")&gt;0,D66="m",J66="U13"),
     IF(BK66&gt;Normwerte!$G$13,1,0),
IF(AND(COUNTIF(BK66,"&gt;0")&gt;0,D66="m",J66="U14"),
     IF(BK66&gt;Normwerte!$G$12,1,0),
IF(AND(COUNTIF(BK66,"&gt;0")&gt;0,D66="m",J66="U15"),
     IF(BK66&gt;Normwerte!$G$11,1,0),
IF(AND(COUNTIF(BK66,"&gt;0")&gt;0,D66="m",J66="U16"),
     IF(BK66&gt;Normwerte!$G$10,1,0),
IF(AND(COUNTIF(BK66,"&gt;0")&gt;0,D66="m",J66="U17"),
     IF(BK66&gt;Normwerte!$G$9,1,0),
IF(AND(COUNTIF(BK66,"&gt;0")&gt;0,D66="m",J66="U18"),
     IF(BK66&gt;Normwerte!$G$8,1,0),
IF(AND(COUNTIF(BK66,"&gt;0")&gt;0,D66="w",J66="U13"),
     IF(BK66&gt;Normwerte!$G$7,1,0),
IF(AND(COUNTIF(BK66,"&gt;0")&gt;0,D66="w",J66="U14"),
     IF(BK66&gt;Normwerte!$G$6,1,0),
IF(AND(COUNTIF(BK66,"&gt;0")&gt;0,D66="w",J66="U15"),
     IF(BK66&gt;Normwerte!$G$5,1,0),
IF(AND(COUNTIF(BK66,"&gt;0")&gt;0,D66="w",J66="U16"),
     IF(BK66&gt;Normwerte!$G$4,1,0),
IF(AND(COUNTIF(BK66,"&gt;0")&gt;0,D66="w",J66="U17"),
     IF(BK66&gt;Normwerte!$G$3,1,0),
IF(AND(COUNTIF(BK66,"&gt;0")&gt;0,D66="w",J66="U18"),
     IF(BK66&gt;Normwerte!$G$2,1,0),"")
)))))))))))</f>
        <v/>
      </c>
      <c r="BM66" s="6"/>
      <c r="BN66" s="6"/>
      <c r="BO66" s="6"/>
      <c r="BP66" s="6"/>
      <c r="BQ66" s="40" t="str">
        <f>IF(COUNTIF(Table25[[#This Row],[T-Test links
V1
'[s']]:[T-Test links
V2
'[s']]],"&gt;0")&gt;0,
     MIN(Table25[[#This Row],[T-Test links
V1
'[s']]:[T-Test links
V2
'[s']]]),
     "")</f>
        <v/>
      </c>
      <c r="BR66" s="40" t="str">
        <f>IF(COUNTIF(Table25[[#This Row],[T-Test rechts 
V1
'[s']]:[T-Test rechts
V2
'[s']]],"&gt;0")&gt;0,
     MIN(Table25[[#This Row],[T-Test rechts 
V1
'[s']]:[T-Test rechts
V2
'[s']]]),
     "")</f>
        <v/>
      </c>
      <c r="BS6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6" s="57" t="str">
        <f t="shared" ref="BT66:BT97" si="23">IF(ISNUMBER(BS66),
IF(D66="m",100+(10*((5.54-BS66)/0.333)),
IF(D66="w",100+(10*((5.85-BS66)/0.307)),"")),"")</f>
        <v/>
      </c>
      <c r="BU66" s="38" t="str">
        <f>IF(AND(COUNTIF(BT66,"&gt;0")&gt;0,D66="m",J66="U13"),
     IF(BT66&gt;Normwerte!$H$13,1,0),
IF(AND(COUNTIF(BT66,"&gt;0")&gt;0,D66="m",J66="U14"),
     IF(BT66&gt;Normwerte!$H$12,1,0),
IF(AND(COUNTIF(BT66,"&gt;0")&gt;0,D66="m",J66="U15"),
     IF(BT66&gt;Normwerte!$H$11,1,0),
IF(AND(COUNTIF(BT66,"&gt;0")&gt;0,D66="m",J66="U16"),
     IF(BT66&gt;Normwerte!$H$10,1,0),
IF(AND(COUNTIF(BT66,"&gt;0")&gt;0,D66="m",J66="U17"),
     IF(BT66&gt;Normwerte!$H$9,1,0),
IF(AND(COUNTIF(BT66,"&gt;0")&gt;0,D66="m",J66="U18"),
     IF(BT66&gt;Normwerte!$H$8,1,0),
IF(AND(COUNTIF(BT66,"&gt;0")&gt;0,D66="w",J66="U13"),
     IF(BT66&gt;Normwerte!$H$7,1,0),
IF(AND(COUNTIF(BT66,"&gt;0")&gt;0,D66="w",J66="U14"),
     IF(BT66&gt;Normwerte!$H$6,1,0),
IF(AND(COUNTIF(BT66,"&gt;0")&gt;0,D66="w",J66="U15"),
     IF(BT66&gt;Normwerte!$H$5,1,0),
IF(AND(COUNTIF(BT66,"&gt;0")&gt;0,D66="w",J66="U16"),
     IF(BT66&gt;Normwerte!$H$4,1,0),
IF(AND(COUNTIF(BT66,"&gt;0")&gt;0,D66="w",J66="U17"),
     IF(BT66&gt;Normwerte!$H$3,1,0),
IF(AND(COUNTIF(BT66,"&gt;0")&gt;0,D66="w",J66="U18"),
     IF(BT66&gt;Normwerte!$H$2,1,0),"")
)))))))))))</f>
        <v/>
      </c>
    </row>
    <row r="67" spans="2:73" x14ac:dyDescent="0.45">
      <c r="B67" s="103"/>
      <c r="C67" s="103"/>
      <c r="D67" s="43"/>
      <c r="E67" s="93"/>
      <c r="F67" s="53"/>
      <c r="G67" s="5"/>
      <c r="H67" s="95"/>
      <c r="I67" s="12" t="str">
        <f>IF(ISBLANK(Table25[[#This Row],[Geb.Datum
'[TT.MM.JJJJ']]]),"",
     YEAR(Table25[[#This Row],[Geb.Datum
'[TT.MM.JJJJ']]]))</f>
        <v/>
      </c>
      <c r="J67" s="30" t="str">
        <f>_xlfn.XLOOKUP(Table25[[#This Row],[Geburtsjahr]],Altersklasse!$B$2:$B$7,Altersklasse!$A$2:$A$7,"",0)</f>
        <v/>
      </c>
      <c r="K67" s="42" t="str">
        <f t="shared" si="16"/>
        <v/>
      </c>
      <c r="L67" s="50" t="str">
        <f>IF(OR(ISBLANK(AF67),NOT(ISNUMBER(AF67))),"",IF(AND(AF67&gt;0,D67="m",J67="U13"),
    IF(AF67&gt;Normwerte!$J$13,2,IF(AF67&gt;Normwerte!$I$13,1,0)),
IF(AND(AF67&gt;0,D67="m",J67="U14"),
     IF(AF67&gt;Normwerte!$J$12,2,IF(AF67&gt;Normwerte!$I$12,1,0)),
IF(AND(AF67&gt;0,D67="m",J67="U15"),
     IF(AF67&gt;Normwerte!$J$11,2,IF(AF67&gt;Normwerte!$I$11,1,0)),
IF(AND(AF67&gt;0,D67="m",J67="U16"),
     IF(AF67&gt;Normwerte!$J$10,2,IF(AF67&gt;Normwerte!$I$10,1,0)),
IF(AND(AF67&gt;0,D67="m",J67="U17"),
     IF(AF67&gt;Normwerte!$J$9,2,IF(AF67&gt;Normwerte!$I$9,1,0)),
IF(AND(AF67&gt;0,D67="m",J67="U18"),
     IF(AF67&gt;Normwerte!$J$8,2,IF(AF67&gt;Normwerte!$I$8,1,0)),
IF(AND(AF67&gt;0,D67="w",J67="U13"),
     IF(AF67&gt;Normwerte!$J$7,2,IF(AF67&gt;Normwerte!$I$7,1,0)),
IF(AND(AF67&gt;0,D67="w",J67="U14"),
     IF(AF67&gt;Normwerte!$J$6,2,IF(AF67&gt;Normwerte!$I$6,1,0)),
IF(AND(AF67&gt;0,D67="w",J67="U15"),
     IF(AF67&gt;Normwerte!$J$5,2,IF(AF67&gt;Normwerte!$I$5,1,0)),
IF(AND(AF67&gt;0,D67="w",J67="U16"),
     IF(AF67&gt;Normwerte!$J$4,2,IF(AF67&gt;Normwerte!$I$4,1,0)),
IF(AND(AF67&gt;0,D67="w",J67="U17"),
     IF(AF67&gt;Normwerte!$J$3,2,IF(AF67&gt;Normwerte!$I$3,1,0)),
IF(AND(AF67&gt;0,D67="w",J67="U18"),
     IF(AF67&gt;Normwerte!$J$2,2,IF(AF67&gt;Normwerte!$I$2,1,0)),"")
))))))))))))</f>
        <v/>
      </c>
      <c r="M67" s="64" t="str">
        <f>IF(AND(Table25[[#This Row],[Position '[L/AA/MB/S/D']]]="L",L67&lt;2),1,Table25[[#This Row],[Landeskader
Punkte
Anthro Berechnung]])</f>
        <v/>
      </c>
      <c r="N67" s="65" t="str">
        <f>IFERROR(IF((Table25[[#This Row],[Z-Score CMJ]]+Table25[[#This Row],[Z Score Spike]])&gt;0, (Table25[[#This Row],[Z-Score CMJ]]+Table25[[#This Row],[Z Score Spike]])/2, ""), "")</f>
        <v/>
      </c>
      <c r="O67" s="63" t="str">
        <f>IF(AND(COUNTIF(N67,"&gt;0")&gt;0,D67="m",J67="U13"),
    IF(N67&gt;Normwerte!$C$13,1,0),
IF(AND(COUNTIF(N67,"&gt;0")&gt;0,D67="m",J67="U14"),
     IF(N67&gt;Normwerte!$C$12,1,0),
IF(AND(COUNTIF(N67,"&gt;0")&gt;0,D67="m",J67="U15"),
     IF(N67&gt;Normwerte!$C$11,1,0),
IF(AND(COUNTIF(N67,"&gt;0")&gt;0,D67="m",J67="U16"),
     IF(N67&gt;Normwerte!$C$10,1,0),
IF(AND(COUNTIF(N67,"&gt;0")&gt;0,D67="m",J67="U17"),
     IF(N67&gt;Normwerte!$C$9,1,0),
IF(AND(COUNTIF(N67,"&gt;0")&gt;0,D67="m",J67="U18"),
     IF(N67&gt;Normwerte!$C$8,1,0),
IF(AND(COUNTIF(N67,"&gt;0")&gt;0,D67="w",J67="U13"),
     IF(N67&gt;Normwerte!$C$7,1,0),
IF(AND(COUNTIF(N67,"&gt;0")&gt;0,D67="w",J67="U14"),
     IF(N67&gt;Normwerte!$C$6,1,0),
IF(AND(COUNTIF(N67,"&gt;0")&gt;0,D67="w",J67="U15"),
     IF(N67&gt;Normwerte!$C$5,1,0),
IF(AND(COUNTIF(N67,"&gt;0")&gt;0,D67="w",J67="U16"),
     IF(N67&gt;Normwerte!$C$4,1,0),
IF(AND(COUNTIF(N67,"&gt;0")&gt;0,D67="w",J67="U17"),
     IF(N67&gt;Normwerte!$C$3,1,0),
IF(AND(COUNTIF(N67,"&gt;0")&gt;0,D67="w",J67="U18"),
     IF(N67&gt;Normwerte!$C$2,1,0),"")
)))))))))))</f>
        <v/>
      </c>
      <c r="P6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7" s="63" t="str">
        <f>IF(AND(COUNTIF(P67,"&gt;0")&gt;0,D67="m",J67="U13"),
    IF(P67&gt;Normwerte!$F$13,1,0),
IF(AND(COUNTIF(P67,"&gt;0")&gt;0,D67="m",J67="U14"),
     IF(P67&gt;Normwerte!$F$12,1,0),
IF(AND(COUNTIF(P67,"&gt;0")&gt;0,D67="m",J67="U15"),
     IF(P67&gt;Normwerte!$F$11,1,0),
IF(AND(COUNTIF(P67,"&gt;0")&gt;0,D67="m",J67="U16"),
     IF(P67&gt;Normwerte!$F$10,1,0),
IF(AND(COUNTIF(P67,"&gt;0")&gt;0,D67="m",J67="U17"),
     IF(P67&gt;Normwerte!$F$9,1,0),
IF(AND(COUNTIF(P67,"&gt;0")&gt;0,D67="m",J67="U18"),
     IF(P67&gt;Normwerte!$F$8,1,0),
IF(AND(COUNTIF(P67,"&gt;0")&gt;0,D67="w",J67="U13"),
     IF(P67&gt;Normwerte!$F$7,1,0),
IF(AND(COUNTIF(P67,"&gt;0")&gt;0,D67="w",J67="U14"),
     IF(P67&gt;Normwerte!$F$6,1,0),
IF(AND(COUNTIF(P67,"&gt;0")&gt;0,D67="w",J67="U15"),
     IF(P67&gt;Normwerte!$F$5,1,0),
IF(AND(COUNTIF(P67,"&gt;0")&gt;0,D67="w",J67="U16"),
     IF(P67&gt;Normwerte!$F$4,1,0),
IF(AND(COUNTIF(P67,"&gt;0")&gt;0,D67="w",J67="U17"),
     IF(P67&gt;Normwerte!$F$3,1,0),
IF(AND(COUNTIF(P67,"&gt;0")&gt;0,D67="w",J67="U18"),
     IF(P67&gt;Normwerte!$F$2,1,0),"")
)))))))))))</f>
        <v/>
      </c>
      <c r="R67" s="66" t="str">
        <f>Table25[[#This Row],[Punkte
T-Test]]</f>
        <v/>
      </c>
      <c r="S67" s="73" t="str">
        <f>IF(SUMIF(Table25[[#This Row],[Landeskader
Punkte
Anthro]:[Landeskader
Punkte
T-Test]],"&gt;0")=0,
    "",
    SUM(M67,O67,Q67,R67))</f>
        <v/>
      </c>
      <c r="T67" s="101"/>
      <c r="U67" s="101"/>
      <c r="V67" s="26"/>
      <c r="W67" s="26"/>
      <c r="X67" s="26"/>
      <c r="Y67" s="24"/>
      <c r="Z67" s="24"/>
      <c r="AA67" s="24"/>
      <c r="AB67" s="26"/>
      <c r="AC67" s="26"/>
      <c r="AD6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7" s="55" t="str">
        <f t="shared" ref="AE67:AE101" si="24">IF(NOT(AND(
ISNUMBER(T67),ISNUMBER(U67),ISNUMBER(X67),ISNUMBER(Y67),
ISNUMBER(V67),ISNUMBER(AA67),
OR(ISNUMBER(AB67),ISNUMBER(AC67))
)),"",IF(AND(D67="m",K67&lt;12),
-91.7954961+0.222864*T67+0.4708272*U67-0.7162004*X67+0.9228907*Y67,
IF(AND(D67="m",K67&lt;13),
-29.6894784+0.2964978*T67+0.2532671*U67+0.4073932*V67-0.6265075*X67+0.4037815*Y67,
IF(AND(D67="m",K67&lt;14),
47.0894-2.3920767*K67+0.3235263*T67+0.0868398*U67+0.2360418*V67-0.384865*AA67-0.2446085*X67+0.2981986*AC67+0.5743243*Y67,
IF(AND(D67="m",K67&lt;15),
78.5263898-4.2324298*K67+0.2144333*T67+0.1173446*U67+0.3562727*V67-0.2425132*X67+1.1628088*AC67,
IF(AND(D67="m",K67&lt;15.25),
-27.8981203+0.56251973*5.5+0.07592107*T67+0.06025171*U67+0.62099473*V67-0.22033929*X67+0.35345829*AC67+0.29275776*Y67,
IF(AND(D67="m",K67&lt;15.75),
-27.8981203+0.56251973*4.7+0.07592107*T67+0.06025171*U67+0.62099473*V67-0.22033929*X67+0.35345829*AC67+0.29275776*Y67,
IF(AND(D67="m",K67&lt;16),
-27.8981203+0.56251973*3.2+0.07592107*T67+0.06025171*U67+0.62099473*V67-0.22033929*X67+0.35345829*AC67+0.29275776*Y67,
IF(AND(D67="m",K67&lt;16.25),
66.2971357-3.76866333*K67-0.98694205*3.2+0.10219352*T67+0.76791114*V67-0.09434817*X67+0.20489152*AC67+0.08951348*Y67,
IF(AND(D67="m",K67&lt;16.75),
66.2971357-3.76866333*K67-0.98694205*2.08+0.10219352*T67+0.76791114*V67-0.09434817*X67+0.20489152*AC67+0.08951348*Y67,
IF(AND(D67="m",K67&lt;17),
66.2971357-3.76866333*K67-0.98694205*1.22+0.10219352*T67+0.76791114*V67-0.09434817*X67+0.20489152*AC67+0.08951348*Y67,
IF(AND(D67="w",K67&lt;12),
37.9498165-5.8359347*K67+0.4245988*T67+1.1139997*V67-0.2148746*AA67-0.2236998*X67,
IF(AND(D67="w",K67&lt;13),
12.4375585+0.2722669*T67+0.3360604*V67-0.3984549*AA67-0.286729*X67+0.6504791*AB67+0.5457753*Y67,
IF(AND(D67="w",K67&lt;14),
36.3315137-2.157473*K67+0.1034669*T67+0.814357*V67-0.2167308*X67+0.6436727*AB67,
IF(AND(D67="w",K67&lt;14.25),
53.9938021-2.9434008*V67-1.42002036*2.82+0.12330593*T67+0.6963576*V67+0.01732694*AA67-0.08583912*X67+0.73269874*AB67,
IF(AND(D67="w",K67&lt;14.75),
53.9938021-2.9434008*K67-1.42002036*1.86+0.12330593*T67+0.6963576*V67+0.01732694*AA67-0.08583912*X67+0.73269874*AB67,
IF(AND(D67="w",K67&lt;15),
53.9938021-2.9434008*K67-1.42002036*1.08+0.12330593*T67+0.6963576*V67+0.01732694*AA67-0.08583912*X67+0.73269874*AB67,
IF(AND(D67="w",K67&lt;15.25),
32.9454006-3.24145826*K67-3.4208321*1.08+0.0424413*T67-0.07651881*U67+0.81103782*V67-0.19001552*X67+0.55511574*AB67+0.22208694*Y67,
IF(AND(D67="w",K67&lt;16),
32.9454006-3.24145826*K67-3.4208321*0.52+0.0424413*T67-0.07651881*U67+0.81103782*V67-0.19001552*X67+0.55511574*AB67+0.22208694*Y67,
IF(AND(D67="w",K67&lt;17),
-18.4028021+2.9767656*K67+0.3723301*T67-0.3664888*U67+0.5700552*V67-0.204741*AA67-0.134577*X67-0.2219065*AB67+0.4522835*Y67,"")
)))))))))))))))))))</f>
        <v/>
      </c>
      <c r="AF67" s="75" t="str">
        <f t="shared" si="17"/>
        <v/>
      </c>
      <c r="AG67" s="74"/>
      <c r="AH67" s="52"/>
      <c r="AI67" s="24"/>
      <c r="AJ67" s="36" t="str">
        <f>IF(COUNTIF(Table25[[#This Row],[Jump &amp; Reach 
(CMJ) V1]:[Jump &amp; Reach 
(CMJ) V3]],"&gt;0")&gt;0,
     MAX(Table25[[#This Row],[Jump &amp; Reach 
(CMJ) V1]:[Jump &amp; Reach 
(CMJ) V3]]),
     "")</f>
        <v/>
      </c>
      <c r="AK67" s="37" t="str">
        <f>IF(COUNTIF(Table25[[#This Row],[Jump &amp; Reach 
(CMJ) max.]],"&gt;0")&gt;0,
     Table25[[#This Row],[Jump &amp; Reach 
(CMJ) max.]]-Table25[[#This Row],[Reichhöhe
einarmig '[cm']]],
     "")</f>
        <v/>
      </c>
      <c r="AL67" s="57" t="str">
        <f t="shared" si="18"/>
        <v/>
      </c>
      <c r="AM67" s="38" t="str">
        <f>IF(AND(COUNTIF(AL67,"&gt;0")&gt;0,D67="m",J67="U13"),
    IF(AL67&gt;Normwerte!$C$13,1,0),
IF(AND(COUNTIF(AL67,"&gt;0")&gt;0,D67="m",J67="U14"),
     IF(AL67&gt;Normwerte!$C$12,1,0),
IF(AND(COUNTIF(AL67,"&gt;0")&gt;0,D67="m",J67="U15"),
     IF(AL67&gt;Normwerte!$C$11,1,0),
IF(AND(COUNTIF(AL67,"&gt;0")&gt;0,D67="m",J67="U16"),
     IF(AL67&gt;Normwerte!$C$10,1,0),
IF(AND(COUNTIF(AL67,"&gt;0")&gt;0,D67="m",J67="U17"),
     IF(AL67&gt;Normwerte!$C$9,1,0),
IF(AND(COUNTIF(AL67,"&gt;0")&gt;0,D67="m",J67="U18"),
     IF(AL67&gt;Normwerte!$C$8,1,0),
IF(AND(COUNTIF(AL67,"&gt;0")&gt;0,D67="w",J67="U13"),
     IF(AL67&gt;Normwerte!$C$7,1,0),
IF(AND(COUNTIF(AL67,"&gt;0")&gt;0,D67="w",J67="U14"),
     IF(AL67&gt;Normwerte!$C$6,1,0),
IF(AND(COUNTIF(AL67,"&gt;0")&gt;0,D67="w",J67="U15"),
     IF(AL67&gt;Normwerte!$C$5,1,0),
IF(AND(COUNTIF(AL67,"&gt;0")&gt;0,D67="w",J67="U16"),
     IF(AL67&gt;Normwerte!$C$4,1,0),
IF(AND(COUNTIF(AL67,"&gt;0")&gt;0,D67="w",J67="U17"),
     IF(AL67&gt;Normwerte!$C$3,1,0),
IF(AND(COUNTIF(AL67,"&gt;0")&gt;0,D67="w",J67="U18"),
     IF(AL67&gt;Normwerte!$C$2,1,0),"")
)))))))))))</f>
        <v/>
      </c>
      <c r="AN67" s="6"/>
      <c r="AO67" s="6"/>
      <c r="AP67" s="6"/>
      <c r="AQ6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7" s="38" t="str">
        <f>IF(COUNTIF(Table25[[#This Row],[Jump &amp; Reach 
(Spike) max.]],"&gt;0")&gt;0,
     Table25[[#This Row],[Jump &amp; Reach 
(Spike) max.]]-Table25[[#This Row],[Reichhöhe
einarmig '[cm']]],
     "")</f>
        <v/>
      </c>
      <c r="AS67" s="57" t="str">
        <f t="shared" si="19"/>
        <v/>
      </c>
      <c r="AT67" s="38" t="str">
        <f>IF(AND(COUNTIF(AS67,"&gt;0")&gt;0,D67="m",J67="U13"),
    IF(AS67&gt;Normwerte!$D$13,1,0),
IF(AND(COUNTIF(AS67,"&gt;0")&gt;0,D67="m",J67="U14"),
     IF(AS67&gt;Normwerte!$D$12,1,0),
IF(AND(COUNTIF(AS67,"&gt;0")&gt;0,D67="m",J67="U15"),
     IF(AS67&gt;Normwerte!$D$11,1,0),
IF(AND(COUNTIF(AS67,"&gt;0")&gt;0,D67="m",J67="U16"),
     IF(AS67&gt;Normwerte!$D$10,1,0),
IF(AND(COUNTIF(AS67,"&gt;0")&gt;0,D67="m",J67="U17"),
     IF(AS67&gt;Normwerte!$D$9,1,0),
IF(AND(COUNTIF(AS67,"&gt;0")&gt;0,D67="m",J67="U18"),
     IF(AS67&gt;Normwerte!$D$8,1,0),
IF(AND(COUNTIF(AS67,"&gt;0")&gt;0,D67="w",J67="U13"),
     IF(AS67&gt;Normwerte!$D$7,1,0),
IF(AND(COUNTIF(AS67,"&gt;0")&gt;0,D67="w",J67="U14"),
     IF(AS67&gt;Normwerte!$D$6,1,0),
IF(AND(COUNTIF(AS67,"&gt;0")&gt;0,D67="w",J67="U15"),
     IF(AS67&gt;Normwerte!$D$5,1,0),
IF(AND(COUNTIF(AS67,"&gt;0")&gt;0,D67="w",J67="U16"),
     IF(AS67&gt;Normwerte!$D$4,1,0),
IF(AND(COUNTIF(AS67,"&gt;0")&gt;0,D67="w",J67="U17"),
     IF(AS67&gt;Normwerte!$D$3,1,0),
IF(AND(COUNTIF(AS67,"&gt;0")&gt;0,D67="w",J67="U18"),
     IF(AS67&gt;Normwerte!$D$2,1,0),"")
)))))))))))</f>
        <v/>
      </c>
      <c r="AU67" s="6"/>
      <c r="AV67" s="6"/>
      <c r="AW67" s="6"/>
      <c r="AX6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7" s="57" t="str">
        <f t="shared" si="20"/>
        <v/>
      </c>
      <c r="AZ67" s="38" t="str">
        <f>IF(AND(COUNTIF(AY67,"&gt;0")&gt;0,D67="m",J67="U13"),
    IF(AY67&gt;Normwerte!$E$13,1,0),
IF(AND(COUNTIF(AY67,"&gt;0")&gt;0,D67="m",J67="U14"),
     IF(AY67&gt;Normwerte!$E$12,1,0),
IF(AND(COUNTIF(AY67,"&gt;0")&gt;0,D67="m",J67="U15"),
     IF(AY67&gt;Normwerte!$E$11,1,0),
IF(AND(COUNTIF(AY67,"&gt;0")&gt;0,D67="m",J67="U16"),
     IF(AY67&gt;Normwerte!$E$10,1,0),
IF(AND(COUNTIF(AY67,"&gt;0")&gt;0,D67="m",J67="U17"),
     IF(AY67&gt;Normwerte!$E$9,1,0),
IF(AND(COUNTIF(AY67,"&gt;0")&gt;0,D67="m",J67="U18"),
     IF(AY67&gt;Normwerte!$E$8,1,0),
IF(AND(COUNTIF(AY67,"&gt;0")&gt;0,D67="w",J67="U13"),
     IF(AY67&gt;Normwerte!$E$7,1,0),
IF(AND(COUNTIF(AY67,"&gt;0")&gt;0,D67="w",J67="U14"),
     IF(AY67&gt;Normwerte!$E$6,1,0),
IF(AND(COUNTIF(AY67,"&gt;0")&gt;0,D67="w",J67="U15"),
     IF(AY67&gt;Normwerte!$E$5,1,0),
IF(AND(COUNTIF(AY67,"&gt;0")&gt;0,D67="w",J67="U16"),
     IF(AY67&gt;Normwerte!$E$4,1,0),
IF(AND(COUNTIF(AY67,"&gt;0")&gt;0,D67="w",J67="U17"),
     IF(AY67&gt;Normwerte!$E$3,1,0),
IF(AND(COUNTIF(AY67,"&gt;0")&gt;0,D67="w",J67="U18"),
     IF(AY67&gt;Normwerte!$E$2,1,0),"")
)))))))))))</f>
        <v/>
      </c>
      <c r="BA67" s="6"/>
      <c r="BB67" s="6"/>
      <c r="BC67" s="6"/>
      <c r="BD6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7" s="56" t="str">
        <f t="shared" si="22"/>
        <v/>
      </c>
      <c r="BF67" s="38" t="str">
        <f>IF(AND(COUNTIF(BE67,"&gt;0")&gt;0,D67="m",J67="U13"),
    IF(BE67&gt;Normwerte!$F$13,1,0),
IF(AND(COUNTIF(BE67,"&gt;0")&gt;0,D67="m",J67="U14"),
     IF(BE67&gt;Normwerte!$F$12,1,0),
IF(AND(COUNTIF(BE67,"&gt;0")&gt;0,D67="m",J67="U15"),
     IF(BE67&gt;Normwerte!$F$11,1,0),
IF(AND(COUNTIF(BE67,"&gt;0")&gt;0,D67="m",J67="U16"),
     IF(BE67&gt;Normwerte!$F$10,1,0),
IF(AND(COUNTIF(BE67,"&gt;0")&gt;0,D67="m",J67="U17"),
     IF(BE67&gt;Normwerte!$F$9,1,0),
IF(AND(COUNTIF(BE67,"&gt;0")&gt;0,D67="m",J67="U18"),
     IF(BE67&gt;Normwerte!$F$8,1,0),
IF(AND(COUNTIF(BE67,"&gt;0")&gt;0,D67="w",J67="U13"),
     IF(BE67&gt;Normwerte!$F$7,1,0),
IF(AND(COUNTIF(BE67,"&gt;0")&gt;0,D67="w",J67="U14"),
     IF(BE67&gt;Normwerte!$F$6,1,0),
IF(AND(COUNTIF(BE67,"&gt;0")&gt;0,D67="w",J67="U15"),
     IF(BE67&gt;Normwerte!$F$5,1,0),
IF(AND(COUNTIF(BE67,"&gt;0")&gt;0,D67="w",J67="U16"),
     IF(BE67&gt;Normwerte!$F$4,1,0),
IF(AND(COUNTIF(BE67,"&gt;0")&gt;0,D67="w",J67="U17"),
     IF(BE67&gt;Normwerte!$F$3,1,0),
IF(AND(COUNTIF(BE67,"&gt;0")&gt;0,D67="w",J67="U18"),
     IF(BE67&gt;Normwerte!$F$2,1,0),"")
)))))))))))</f>
        <v/>
      </c>
      <c r="BG67" s="6"/>
      <c r="BH67" s="6"/>
      <c r="BI67" s="6"/>
      <c r="BJ67" s="40" t="str">
        <f>IF(COUNTIF(Table25[[#This Row],[Schlagballwurf V1
'[km/h']]:[Schlagballwurf V3
'[km/h']]],"&gt;0")&gt;0,
     MAX(Table25[[#This Row],[Schlagballwurf V1
'[km/h']]:[Schlagballwurf V3
'[km/h']]]),
     "")</f>
        <v/>
      </c>
      <c r="BK67" s="57" t="str">
        <f t="shared" si="21"/>
        <v/>
      </c>
      <c r="BL67" s="38" t="str">
        <f>IF(AND(COUNTIF(BK67,"&gt;0")&gt;0,D67="m",J67="U13"),
     IF(BK67&gt;Normwerte!$G$13,1,0),
IF(AND(COUNTIF(BK67,"&gt;0")&gt;0,D67="m",J67="U14"),
     IF(BK67&gt;Normwerte!$G$12,1,0),
IF(AND(COUNTIF(BK67,"&gt;0")&gt;0,D67="m",J67="U15"),
     IF(BK67&gt;Normwerte!$G$11,1,0),
IF(AND(COUNTIF(BK67,"&gt;0")&gt;0,D67="m",J67="U16"),
     IF(BK67&gt;Normwerte!$G$10,1,0),
IF(AND(COUNTIF(BK67,"&gt;0")&gt;0,D67="m",J67="U17"),
     IF(BK67&gt;Normwerte!$G$9,1,0),
IF(AND(COUNTIF(BK67,"&gt;0")&gt;0,D67="m",J67="U18"),
     IF(BK67&gt;Normwerte!$G$8,1,0),
IF(AND(COUNTIF(BK67,"&gt;0")&gt;0,D67="w",J67="U13"),
     IF(BK67&gt;Normwerte!$G$7,1,0),
IF(AND(COUNTIF(BK67,"&gt;0")&gt;0,D67="w",J67="U14"),
     IF(BK67&gt;Normwerte!$G$6,1,0),
IF(AND(COUNTIF(BK67,"&gt;0")&gt;0,D67="w",J67="U15"),
     IF(BK67&gt;Normwerte!$G$5,1,0),
IF(AND(COUNTIF(BK67,"&gt;0")&gt;0,D67="w",J67="U16"),
     IF(BK67&gt;Normwerte!$G$4,1,0),
IF(AND(COUNTIF(BK67,"&gt;0")&gt;0,D67="w",J67="U17"),
     IF(BK67&gt;Normwerte!$G$3,1,0),
IF(AND(COUNTIF(BK67,"&gt;0")&gt;0,D67="w",J67="U18"),
     IF(BK67&gt;Normwerte!$G$2,1,0),"")
)))))))))))</f>
        <v/>
      </c>
      <c r="BM67" s="6"/>
      <c r="BN67" s="6"/>
      <c r="BO67" s="6"/>
      <c r="BP67" s="6"/>
      <c r="BQ67" s="40" t="str">
        <f>IF(COUNTIF(Table25[[#This Row],[T-Test links
V1
'[s']]:[T-Test links
V2
'[s']]],"&gt;0")&gt;0,
     MIN(Table25[[#This Row],[T-Test links
V1
'[s']]:[T-Test links
V2
'[s']]]),
     "")</f>
        <v/>
      </c>
      <c r="BR67" s="40" t="str">
        <f>IF(COUNTIF(Table25[[#This Row],[T-Test rechts 
V1
'[s']]:[T-Test rechts
V2
'[s']]],"&gt;0")&gt;0,
     MIN(Table25[[#This Row],[T-Test rechts 
V1
'[s']]:[T-Test rechts
V2
'[s']]]),
     "")</f>
        <v/>
      </c>
      <c r="BS6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7" s="57" t="str">
        <f t="shared" si="23"/>
        <v/>
      </c>
      <c r="BU67" s="38" t="str">
        <f>IF(AND(COUNTIF(BT67,"&gt;0")&gt;0,D67="m",J67="U13"),
     IF(BT67&gt;Normwerte!$H$13,1,0),
IF(AND(COUNTIF(BT67,"&gt;0")&gt;0,D67="m",J67="U14"),
     IF(BT67&gt;Normwerte!$H$12,1,0),
IF(AND(COUNTIF(BT67,"&gt;0")&gt;0,D67="m",J67="U15"),
     IF(BT67&gt;Normwerte!$H$11,1,0),
IF(AND(COUNTIF(BT67,"&gt;0")&gt;0,D67="m",J67="U16"),
     IF(BT67&gt;Normwerte!$H$10,1,0),
IF(AND(COUNTIF(BT67,"&gt;0")&gt;0,D67="m",J67="U17"),
     IF(BT67&gt;Normwerte!$H$9,1,0),
IF(AND(COUNTIF(BT67,"&gt;0")&gt;0,D67="m",J67="U18"),
     IF(BT67&gt;Normwerte!$H$8,1,0),
IF(AND(COUNTIF(BT67,"&gt;0")&gt;0,D67="w",J67="U13"),
     IF(BT67&gt;Normwerte!$H$7,1,0),
IF(AND(COUNTIF(BT67,"&gt;0")&gt;0,D67="w",J67="U14"),
     IF(BT67&gt;Normwerte!$H$6,1,0),
IF(AND(COUNTIF(BT67,"&gt;0")&gt;0,D67="w",J67="U15"),
     IF(BT67&gt;Normwerte!$H$5,1,0),
IF(AND(COUNTIF(BT67,"&gt;0")&gt;0,D67="w",J67="U16"),
     IF(BT67&gt;Normwerte!$H$4,1,0),
IF(AND(COUNTIF(BT67,"&gt;0")&gt;0,D67="w",J67="U17"),
     IF(BT67&gt;Normwerte!$H$3,1,0),
IF(AND(COUNTIF(BT67,"&gt;0")&gt;0,D67="w",J67="U18"),
     IF(BT67&gt;Normwerte!$H$2,1,0),"")
)))))))))))</f>
        <v/>
      </c>
    </row>
    <row r="68" spans="2:73" x14ac:dyDescent="0.45">
      <c r="B68" s="103"/>
      <c r="C68" s="103"/>
      <c r="D68" s="43"/>
      <c r="E68" s="93"/>
      <c r="F68" s="53"/>
      <c r="G68" s="5"/>
      <c r="H68" s="95"/>
      <c r="I68" s="12" t="str">
        <f>IF(ISBLANK(Table25[[#This Row],[Geb.Datum
'[TT.MM.JJJJ']]]),"",
     YEAR(Table25[[#This Row],[Geb.Datum
'[TT.MM.JJJJ']]]))</f>
        <v/>
      </c>
      <c r="J68" s="30" t="str">
        <f>_xlfn.XLOOKUP(Table25[[#This Row],[Geburtsjahr]],Altersklasse!$B$2:$B$7,Altersklasse!$A$2:$A$7,"",0)</f>
        <v/>
      </c>
      <c r="K68" s="42" t="str">
        <f t="shared" si="16"/>
        <v/>
      </c>
      <c r="L68" s="50" t="str">
        <f>IF(OR(ISBLANK(AF68),NOT(ISNUMBER(AF68))),"",IF(AND(AF68&gt;0,D68="m",J68="U13"),
    IF(AF68&gt;Normwerte!$J$13,2,IF(AF68&gt;Normwerte!$I$13,1,0)),
IF(AND(AF68&gt;0,D68="m",J68="U14"),
     IF(AF68&gt;Normwerte!$J$12,2,IF(AF68&gt;Normwerte!$I$12,1,0)),
IF(AND(AF68&gt;0,D68="m",J68="U15"),
     IF(AF68&gt;Normwerte!$J$11,2,IF(AF68&gt;Normwerte!$I$11,1,0)),
IF(AND(AF68&gt;0,D68="m",J68="U16"),
     IF(AF68&gt;Normwerte!$J$10,2,IF(AF68&gt;Normwerte!$I$10,1,0)),
IF(AND(AF68&gt;0,D68="m",J68="U17"),
     IF(AF68&gt;Normwerte!$J$9,2,IF(AF68&gt;Normwerte!$I$9,1,0)),
IF(AND(AF68&gt;0,D68="m",J68="U18"),
     IF(AF68&gt;Normwerte!$J$8,2,IF(AF68&gt;Normwerte!$I$8,1,0)),
IF(AND(AF68&gt;0,D68="w",J68="U13"),
     IF(AF68&gt;Normwerte!$J$7,2,IF(AF68&gt;Normwerte!$I$7,1,0)),
IF(AND(AF68&gt;0,D68="w",J68="U14"),
     IF(AF68&gt;Normwerte!$J$6,2,IF(AF68&gt;Normwerte!$I$6,1,0)),
IF(AND(AF68&gt;0,D68="w",J68="U15"),
     IF(AF68&gt;Normwerte!$J$5,2,IF(AF68&gt;Normwerte!$I$5,1,0)),
IF(AND(AF68&gt;0,D68="w",J68="U16"),
     IF(AF68&gt;Normwerte!$J$4,2,IF(AF68&gt;Normwerte!$I$4,1,0)),
IF(AND(AF68&gt;0,D68="w",J68="U17"),
     IF(AF68&gt;Normwerte!$J$3,2,IF(AF68&gt;Normwerte!$I$3,1,0)),
IF(AND(AF68&gt;0,D68="w",J68="U18"),
     IF(AF68&gt;Normwerte!$J$2,2,IF(AF68&gt;Normwerte!$I$2,1,0)),"")
))))))))))))</f>
        <v/>
      </c>
      <c r="M68" s="64" t="str">
        <f>IF(AND(Table25[[#This Row],[Position '[L/AA/MB/S/D']]]="L",L68&lt;2),1,Table25[[#This Row],[Landeskader
Punkte
Anthro Berechnung]])</f>
        <v/>
      </c>
      <c r="N68" s="65" t="str">
        <f>IFERROR(IF((Table25[[#This Row],[Z-Score CMJ]]+Table25[[#This Row],[Z Score Spike]])&gt;0, (Table25[[#This Row],[Z-Score CMJ]]+Table25[[#This Row],[Z Score Spike]])/2, ""), "")</f>
        <v/>
      </c>
      <c r="O68" s="63" t="str">
        <f>IF(AND(COUNTIF(N68,"&gt;0")&gt;0,D68="m",J68="U13"),
    IF(N68&gt;Normwerte!$C$13,1,0),
IF(AND(COUNTIF(N68,"&gt;0")&gt;0,D68="m",J68="U14"),
     IF(N68&gt;Normwerte!$C$12,1,0),
IF(AND(COUNTIF(N68,"&gt;0")&gt;0,D68="m",J68="U15"),
     IF(N68&gt;Normwerte!$C$11,1,0),
IF(AND(COUNTIF(N68,"&gt;0")&gt;0,D68="m",J68="U16"),
     IF(N68&gt;Normwerte!$C$10,1,0),
IF(AND(COUNTIF(N68,"&gt;0")&gt;0,D68="m",J68="U17"),
     IF(N68&gt;Normwerte!$C$9,1,0),
IF(AND(COUNTIF(N68,"&gt;0")&gt;0,D68="m",J68="U18"),
     IF(N68&gt;Normwerte!$C$8,1,0),
IF(AND(COUNTIF(N68,"&gt;0")&gt;0,D68="w",J68="U13"),
     IF(N68&gt;Normwerte!$C$7,1,0),
IF(AND(COUNTIF(N68,"&gt;0")&gt;0,D68="w",J68="U14"),
     IF(N68&gt;Normwerte!$C$6,1,0),
IF(AND(COUNTIF(N68,"&gt;0")&gt;0,D68="w",J68="U15"),
     IF(N68&gt;Normwerte!$C$5,1,0),
IF(AND(COUNTIF(N68,"&gt;0")&gt;0,D68="w",J68="U16"),
     IF(N68&gt;Normwerte!$C$4,1,0),
IF(AND(COUNTIF(N68,"&gt;0")&gt;0,D68="w",J68="U17"),
     IF(N68&gt;Normwerte!$C$3,1,0),
IF(AND(COUNTIF(N68,"&gt;0")&gt;0,D68="w",J68="U18"),
     IF(N68&gt;Normwerte!$C$2,1,0),"")
)))))))))))</f>
        <v/>
      </c>
      <c r="P6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8" s="63" t="str">
        <f>IF(AND(COUNTIF(P68,"&gt;0")&gt;0,D68="m",J68="U13"),
    IF(P68&gt;Normwerte!$F$13,1,0),
IF(AND(COUNTIF(P68,"&gt;0")&gt;0,D68="m",J68="U14"),
     IF(P68&gt;Normwerte!$F$12,1,0),
IF(AND(COUNTIF(P68,"&gt;0")&gt;0,D68="m",J68="U15"),
     IF(P68&gt;Normwerte!$F$11,1,0),
IF(AND(COUNTIF(P68,"&gt;0")&gt;0,D68="m",J68="U16"),
     IF(P68&gt;Normwerte!$F$10,1,0),
IF(AND(COUNTIF(P68,"&gt;0")&gt;0,D68="m",J68="U17"),
     IF(P68&gt;Normwerte!$F$9,1,0),
IF(AND(COUNTIF(P68,"&gt;0")&gt;0,D68="m",J68="U18"),
     IF(P68&gt;Normwerte!$F$8,1,0),
IF(AND(COUNTIF(P68,"&gt;0")&gt;0,D68="w",J68="U13"),
     IF(P68&gt;Normwerte!$F$7,1,0),
IF(AND(COUNTIF(P68,"&gt;0")&gt;0,D68="w",J68="U14"),
     IF(P68&gt;Normwerte!$F$6,1,0),
IF(AND(COUNTIF(P68,"&gt;0")&gt;0,D68="w",J68="U15"),
     IF(P68&gt;Normwerte!$F$5,1,0),
IF(AND(COUNTIF(P68,"&gt;0")&gt;0,D68="w",J68="U16"),
     IF(P68&gt;Normwerte!$F$4,1,0),
IF(AND(COUNTIF(P68,"&gt;0")&gt;0,D68="w",J68="U17"),
     IF(P68&gt;Normwerte!$F$3,1,0),
IF(AND(COUNTIF(P68,"&gt;0")&gt;0,D68="w",J68="U18"),
     IF(P68&gt;Normwerte!$F$2,1,0),"")
)))))))))))</f>
        <v/>
      </c>
      <c r="R68" s="66" t="str">
        <f>Table25[[#This Row],[Punkte
T-Test]]</f>
        <v/>
      </c>
      <c r="S68" s="73" t="str">
        <f>IF(SUMIF(Table25[[#This Row],[Landeskader
Punkte
Anthro]:[Landeskader
Punkte
T-Test]],"&gt;0")=0,
    "",
    SUM(M68,O68,Q68,R68))</f>
        <v/>
      </c>
      <c r="T68" s="101"/>
      <c r="U68" s="101"/>
      <c r="V68" s="26"/>
      <c r="W68" s="26"/>
      <c r="X68" s="26"/>
      <c r="Y68" s="24"/>
      <c r="Z68" s="24"/>
      <c r="AA68" s="24"/>
      <c r="AB68" s="26"/>
      <c r="AC68" s="26"/>
      <c r="AD6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8" s="55" t="str">
        <f t="shared" si="24"/>
        <v/>
      </c>
      <c r="AF68" s="75" t="str">
        <f t="shared" si="17"/>
        <v/>
      </c>
      <c r="AG68" s="74"/>
      <c r="AH68" s="52"/>
      <c r="AI68" s="24"/>
      <c r="AJ68" s="36" t="str">
        <f>IF(COUNTIF(Table25[[#This Row],[Jump &amp; Reach 
(CMJ) V1]:[Jump &amp; Reach 
(CMJ) V3]],"&gt;0")&gt;0,
     MAX(Table25[[#This Row],[Jump &amp; Reach 
(CMJ) V1]:[Jump &amp; Reach 
(CMJ) V3]]),
     "")</f>
        <v/>
      </c>
      <c r="AK68" s="37" t="str">
        <f>IF(COUNTIF(Table25[[#This Row],[Jump &amp; Reach 
(CMJ) max.]],"&gt;0")&gt;0,
     Table25[[#This Row],[Jump &amp; Reach 
(CMJ) max.]]-Table25[[#This Row],[Reichhöhe
einarmig '[cm']]],
     "")</f>
        <v/>
      </c>
      <c r="AL68" s="57" t="str">
        <f t="shared" si="18"/>
        <v/>
      </c>
      <c r="AM68" s="38" t="str">
        <f>IF(AND(COUNTIF(AL68,"&gt;0")&gt;0,D68="m",J68="U13"),
    IF(AL68&gt;Normwerte!$C$13,1,0),
IF(AND(COUNTIF(AL68,"&gt;0")&gt;0,D68="m",J68="U14"),
     IF(AL68&gt;Normwerte!$C$12,1,0),
IF(AND(COUNTIF(AL68,"&gt;0")&gt;0,D68="m",J68="U15"),
     IF(AL68&gt;Normwerte!$C$11,1,0),
IF(AND(COUNTIF(AL68,"&gt;0")&gt;0,D68="m",J68="U16"),
     IF(AL68&gt;Normwerte!$C$10,1,0),
IF(AND(COUNTIF(AL68,"&gt;0")&gt;0,D68="m",J68="U17"),
     IF(AL68&gt;Normwerte!$C$9,1,0),
IF(AND(COUNTIF(AL68,"&gt;0")&gt;0,D68="m",J68="U18"),
     IF(AL68&gt;Normwerte!$C$8,1,0),
IF(AND(COUNTIF(AL68,"&gt;0")&gt;0,D68="w",J68="U13"),
     IF(AL68&gt;Normwerte!$C$7,1,0),
IF(AND(COUNTIF(AL68,"&gt;0")&gt;0,D68="w",J68="U14"),
     IF(AL68&gt;Normwerte!$C$6,1,0),
IF(AND(COUNTIF(AL68,"&gt;0")&gt;0,D68="w",J68="U15"),
     IF(AL68&gt;Normwerte!$C$5,1,0),
IF(AND(COUNTIF(AL68,"&gt;0")&gt;0,D68="w",J68="U16"),
     IF(AL68&gt;Normwerte!$C$4,1,0),
IF(AND(COUNTIF(AL68,"&gt;0")&gt;0,D68="w",J68="U17"),
     IF(AL68&gt;Normwerte!$C$3,1,0),
IF(AND(COUNTIF(AL68,"&gt;0")&gt;0,D68="w",J68="U18"),
     IF(AL68&gt;Normwerte!$C$2,1,0),"")
)))))))))))</f>
        <v/>
      </c>
      <c r="AN68" s="6"/>
      <c r="AO68" s="6"/>
      <c r="AP68" s="6"/>
      <c r="AQ6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8" s="38" t="str">
        <f>IF(COUNTIF(Table25[[#This Row],[Jump &amp; Reach 
(Spike) max.]],"&gt;0")&gt;0,
     Table25[[#This Row],[Jump &amp; Reach 
(Spike) max.]]-Table25[[#This Row],[Reichhöhe
einarmig '[cm']]],
     "")</f>
        <v/>
      </c>
      <c r="AS68" s="57" t="str">
        <f t="shared" si="19"/>
        <v/>
      </c>
      <c r="AT68" s="38" t="str">
        <f>IF(AND(COUNTIF(AS68,"&gt;0")&gt;0,D68="m",J68="U13"),
    IF(AS68&gt;Normwerte!$D$13,1,0),
IF(AND(COUNTIF(AS68,"&gt;0")&gt;0,D68="m",J68="U14"),
     IF(AS68&gt;Normwerte!$D$12,1,0),
IF(AND(COUNTIF(AS68,"&gt;0")&gt;0,D68="m",J68="U15"),
     IF(AS68&gt;Normwerte!$D$11,1,0),
IF(AND(COUNTIF(AS68,"&gt;0")&gt;0,D68="m",J68="U16"),
     IF(AS68&gt;Normwerte!$D$10,1,0),
IF(AND(COUNTIF(AS68,"&gt;0")&gt;0,D68="m",J68="U17"),
     IF(AS68&gt;Normwerte!$D$9,1,0),
IF(AND(COUNTIF(AS68,"&gt;0")&gt;0,D68="m",J68="U18"),
     IF(AS68&gt;Normwerte!$D$8,1,0),
IF(AND(COUNTIF(AS68,"&gt;0")&gt;0,D68="w",J68="U13"),
     IF(AS68&gt;Normwerte!$D$7,1,0),
IF(AND(COUNTIF(AS68,"&gt;0")&gt;0,D68="w",J68="U14"),
     IF(AS68&gt;Normwerte!$D$6,1,0),
IF(AND(COUNTIF(AS68,"&gt;0")&gt;0,D68="w",J68="U15"),
     IF(AS68&gt;Normwerte!$D$5,1,0),
IF(AND(COUNTIF(AS68,"&gt;0")&gt;0,D68="w",J68="U16"),
     IF(AS68&gt;Normwerte!$D$4,1,0),
IF(AND(COUNTIF(AS68,"&gt;0")&gt;0,D68="w",J68="U17"),
     IF(AS68&gt;Normwerte!$D$3,1,0),
IF(AND(COUNTIF(AS68,"&gt;0")&gt;0,D68="w",J68="U18"),
     IF(AS68&gt;Normwerte!$D$2,1,0),"")
)))))))))))</f>
        <v/>
      </c>
      <c r="AU68" s="6"/>
      <c r="AV68" s="6"/>
      <c r="AW68" s="6"/>
      <c r="AX6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8" s="57" t="str">
        <f t="shared" si="20"/>
        <v/>
      </c>
      <c r="AZ68" s="38" t="str">
        <f>IF(AND(COUNTIF(AY68,"&gt;0")&gt;0,D68="m",J68="U13"),
    IF(AY68&gt;Normwerte!$E$13,1,0),
IF(AND(COUNTIF(AY68,"&gt;0")&gt;0,D68="m",J68="U14"),
     IF(AY68&gt;Normwerte!$E$12,1,0),
IF(AND(COUNTIF(AY68,"&gt;0")&gt;0,D68="m",J68="U15"),
     IF(AY68&gt;Normwerte!$E$11,1,0),
IF(AND(COUNTIF(AY68,"&gt;0")&gt;0,D68="m",J68="U16"),
     IF(AY68&gt;Normwerte!$E$10,1,0),
IF(AND(COUNTIF(AY68,"&gt;0")&gt;0,D68="m",J68="U17"),
     IF(AY68&gt;Normwerte!$E$9,1,0),
IF(AND(COUNTIF(AY68,"&gt;0")&gt;0,D68="m",J68="U18"),
     IF(AY68&gt;Normwerte!$E$8,1,0),
IF(AND(COUNTIF(AY68,"&gt;0")&gt;0,D68="w",J68="U13"),
     IF(AY68&gt;Normwerte!$E$7,1,0),
IF(AND(COUNTIF(AY68,"&gt;0")&gt;0,D68="w",J68="U14"),
     IF(AY68&gt;Normwerte!$E$6,1,0),
IF(AND(COUNTIF(AY68,"&gt;0")&gt;0,D68="w",J68="U15"),
     IF(AY68&gt;Normwerte!$E$5,1,0),
IF(AND(COUNTIF(AY68,"&gt;0")&gt;0,D68="w",J68="U16"),
     IF(AY68&gt;Normwerte!$E$4,1,0),
IF(AND(COUNTIF(AY68,"&gt;0")&gt;0,D68="w",J68="U17"),
     IF(AY68&gt;Normwerte!$E$3,1,0),
IF(AND(COUNTIF(AY68,"&gt;0")&gt;0,D68="w",J68="U18"),
     IF(AY68&gt;Normwerte!$E$2,1,0),"")
)))))))))))</f>
        <v/>
      </c>
      <c r="BA68" s="6"/>
      <c r="BB68" s="6"/>
      <c r="BC68" s="6"/>
      <c r="BD6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8" s="56" t="str">
        <f t="shared" si="22"/>
        <v/>
      </c>
      <c r="BF68" s="38" t="str">
        <f>IF(AND(COUNTIF(BE68,"&gt;0")&gt;0,D68="m",J68="U13"),
    IF(BE68&gt;Normwerte!$F$13,1,0),
IF(AND(COUNTIF(BE68,"&gt;0")&gt;0,D68="m",J68="U14"),
     IF(BE68&gt;Normwerte!$F$12,1,0),
IF(AND(COUNTIF(BE68,"&gt;0")&gt;0,D68="m",J68="U15"),
     IF(BE68&gt;Normwerte!$F$11,1,0),
IF(AND(COUNTIF(BE68,"&gt;0")&gt;0,D68="m",J68="U16"),
     IF(BE68&gt;Normwerte!$F$10,1,0),
IF(AND(COUNTIF(BE68,"&gt;0")&gt;0,D68="m",J68="U17"),
     IF(BE68&gt;Normwerte!$F$9,1,0),
IF(AND(COUNTIF(BE68,"&gt;0")&gt;0,D68="m",J68="U18"),
     IF(BE68&gt;Normwerte!$F$8,1,0),
IF(AND(COUNTIF(BE68,"&gt;0")&gt;0,D68="w",J68="U13"),
     IF(BE68&gt;Normwerte!$F$7,1,0),
IF(AND(COUNTIF(BE68,"&gt;0")&gt;0,D68="w",J68="U14"),
     IF(BE68&gt;Normwerte!$F$6,1,0),
IF(AND(COUNTIF(BE68,"&gt;0")&gt;0,D68="w",J68="U15"),
     IF(BE68&gt;Normwerte!$F$5,1,0),
IF(AND(COUNTIF(BE68,"&gt;0")&gt;0,D68="w",J68="U16"),
     IF(BE68&gt;Normwerte!$F$4,1,0),
IF(AND(COUNTIF(BE68,"&gt;0")&gt;0,D68="w",J68="U17"),
     IF(BE68&gt;Normwerte!$F$3,1,0),
IF(AND(COUNTIF(BE68,"&gt;0")&gt;0,D68="w",J68="U18"),
     IF(BE68&gt;Normwerte!$F$2,1,0),"")
)))))))))))</f>
        <v/>
      </c>
      <c r="BG68" s="6"/>
      <c r="BH68" s="6"/>
      <c r="BI68" s="6"/>
      <c r="BJ68" s="40" t="str">
        <f>IF(COUNTIF(Table25[[#This Row],[Schlagballwurf V1
'[km/h']]:[Schlagballwurf V3
'[km/h']]],"&gt;0")&gt;0,
     MAX(Table25[[#This Row],[Schlagballwurf V1
'[km/h']]:[Schlagballwurf V3
'[km/h']]]),
     "")</f>
        <v/>
      </c>
      <c r="BK68" s="57" t="str">
        <f t="shared" si="21"/>
        <v/>
      </c>
      <c r="BL68" s="38" t="str">
        <f>IF(AND(COUNTIF(BK68,"&gt;0")&gt;0,D68="m",J68="U13"),
     IF(BK68&gt;Normwerte!$G$13,1,0),
IF(AND(COUNTIF(BK68,"&gt;0")&gt;0,D68="m",J68="U14"),
     IF(BK68&gt;Normwerte!$G$12,1,0),
IF(AND(COUNTIF(BK68,"&gt;0")&gt;0,D68="m",J68="U15"),
     IF(BK68&gt;Normwerte!$G$11,1,0),
IF(AND(COUNTIF(BK68,"&gt;0")&gt;0,D68="m",J68="U16"),
     IF(BK68&gt;Normwerte!$G$10,1,0),
IF(AND(COUNTIF(BK68,"&gt;0")&gt;0,D68="m",J68="U17"),
     IF(BK68&gt;Normwerte!$G$9,1,0),
IF(AND(COUNTIF(BK68,"&gt;0")&gt;0,D68="m",J68="U18"),
     IF(BK68&gt;Normwerte!$G$8,1,0),
IF(AND(COUNTIF(BK68,"&gt;0")&gt;0,D68="w",J68="U13"),
     IF(BK68&gt;Normwerte!$G$7,1,0),
IF(AND(COUNTIF(BK68,"&gt;0")&gt;0,D68="w",J68="U14"),
     IF(BK68&gt;Normwerte!$G$6,1,0),
IF(AND(COUNTIF(BK68,"&gt;0")&gt;0,D68="w",J68="U15"),
     IF(BK68&gt;Normwerte!$G$5,1,0),
IF(AND(COUNTIF(BK68,"&gt;0")&gt;0,D68="w",J68="U16"),
     IF(BK68&gt;Normwerte!$G$4,1,0),
IF(AND(COUNTIF(BK68,"&gt;0")&gt;0,D68="w",J68="U17"),
     IF(BK68&gt;Normwerte!$G$3,1,0),
IF(AND(COUNTIF(BK68,"&gt;0")&gt;0,D68="w",J68="U18"),
     IF(BK68&gt;Normwerte!$G$2,1,0),"")
)))))))))))</f>
        <v/>
      </c>
      <c r="BM68" s="6"/>
      <c r="BN68" s="6"/>
      <c r="BO68" s="6"/>
      <c r="BP68" s="6"/>
      <c r="BQ68" s="40" t="str">
        <f>IF(COUNTIF(Table25[[#This Row],[T-Test links
V1
'[s']]:[T-Test links
V2
'[s']]],"&gt;0")&gt;0,
     MIN(Table25[[#This Row],[T-Test links
V1
'[s']]:[T-Test links
V2
'[s']]]),
     "")</f>
        <v/>
      </c>
      <c r="BR68" s="40" t="str">
        <f>IF(COUNTIF(Table25[[#This Row],[T-Test rechts 
V1
'[s']]:[T-Test rechts
V2
'[s']]],"&gt;0")&gt;0,
     MIN(Table25[[#This Row],[T-Test rechts 
V1
'[s']]:[T-Test rechts
V2
'[s']]]),
     "")</f>
        <v/>
      </c>
      <c r="BS6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8" s="57" t="str">
        <f t="shared" si="23"/>
        <v/>
      </c>
      <c r="BU68" s="38" t="str">
        <f>IF(AND(COUNTIF(BT68,"&gt;0")&gt;0,D68="m",J68="U13"),
     IF(BT68&gt;Normwerte!$H$13,1,0),
IF(AND(COUNTIF(BT68,"&gt;0")&gt;0,D68="m",J68="U14"),
     IF(BT68&gt;Normwerte!$H$12,1,0),
IF(AND(COUNTIF(BT68,"&gt;0")&gt;0,D68="m",J68="U15"),
     IF(BT68&gt;Normwerte!$H$11,1,0),
IF(AND(COUNTIF(BT68,"&gt;0")&gt;0,D68="m",J68="U16"),
     IF(BT68&gt;Normwerte!$H$10,1,0),
IF(AND(COUNTIF(BT68,"&gt;0")&gt;0,D68="m",J68="U17"),
     IF(BT68&gt;Normwerte!$H$9,1,0),
IF(AND(COUNTIF(BT68,"&gt;0")&gt;0,D68="m",J68="U18"),
     IF(BT68&gt;Normwerte!$H$8,1,0),
IF(AND(COUNTIF(BT68,"&gt;0")&gt;0,D68="w",J68="U13"),
     IF(BT68&gt;Normwerte!$H$7,1,0),
IF(AND(COUNTIF(BT68,"&gt;0")&gt;0,D68="w",J68="U14"),
     IF(BT68&gt;Normwerte!$H$6,1,0),
IF(AND(COUNTIF(BT68,"&gt;0")&gt;0,D68="w",J68="U15"),
     IF(BT68&gt;Normwerte!$H$5,1,0),
IF(AND(COUNTIF(BT68,"&gt;0")&gt;0,D68="w",J68="U16"),
     IF(BT68&gt;Normwerte!$H$4,1,0),
IF(AND(COUNTIF(BT68,"&gt;0")&gt;0,D68="w",J68="U17"),
     IF(BT68&gt;Normwerte!$H$3,1,0),
IF(AND(COUNTIF(BT68,"&gt;0")&gt;0,D68="w",J68="U18"),
     IF(BT68&gt;Normwerte!$H$2,1,0),"")
)))))))))))</f>
        <v/>
      </c>
    </row>
    <row r="69" spans="2:73" x14ac:dyDescent="0.45">
      <c r="B69" s="103"/>
      <c r="C69" s="103"/>
      <c r="D69" s="43"/>
      <c r="E69" s="93"/>
      <c r="F69" s="53"/>
      <c r="G69" s="5"/>
      <c r="H69" s="95"/>
      <c r="I69" s="12" t="str">
        <f>IF(ISBLANK(Table25[[#This Row],[Geb.Datum
'[TT.MM.JJJJ']]]),"",
     YEAR(Table25[[#This Row],[Geb.Datum
'[TT.MM.JJJJ']]]))</f>
        <v/>
      </c>
      <c r="J69" s="30" t="str">
        <f>_xlfn.XLOOKUP(Table25[[#This Row],[Geburtsjahr]],Altersklasse!$B$2:$B$7,Altersklasse!$A$2:$A$7,"",0)</f>
        <v/>
      </c>
      <c r="K69" s="42" t="str">
        <f t="shared" si="16"/>
        <v/>
      </c>
      <c r="L69" s="50" t="str">
        <f>IF(OR(ISBLANK(AF69),NOT(ISNUMBER(AF69))),"",IF(AND(AF69&gt;0,D69="m",J69="U13"),
    IF(AF69&gt;Normwerte!$J$13,2,IF(AF69&gt;Normwerte!$I$13,1,0)),
IF(AND(AF69&gt;0,D69="m",J69="U14"),
     IF(AF69&gt;Normwerte!$J$12,2,IF(AF69&gt;Normwerte!$I$12,1,0)),
IF(AND(AF69&gt;0,D69="m",J69="U15"),
     IF(AF69&gt;Normwerte!$J$11,2,IF(AF69&gt;Normwerte!$I$11,1,0)),
IF(AND(AF69&gt;0,D69="m",J69="U16"),
     IF(AF69&gt;Normwerte!$J$10,2,IF(AF69&gt;Normwerte!$I$10,1,0)),
IF(AND(AF69&gt;0,D69="m",J69="U17"),
     IF(AF69&gt;Normwerte!$J$9,2,IF(AF69&gt;Normwerte!$I$9,1,0)),
IF(AND(AF69&gt;0,D69="m",J69="U18"),
     IF(AF69&gt;Normwerte!$J$8,2,IF(AF69&gt;Normwerte!$I$8,1,0)),
IF(AND(AF69&gt;0,D69="w",J69="U13"),
     IF(AF69&gt;Normwerte!$J$7,2,IF(AF69&gt;Normwerte!$I$7,1,0)),
IF(AND(AF69&gt;0,D69="w",J69="U14"),
     IF(AF69&gt;Normwerte!$J$6,2,IF(AF69&gt;Normwerte!$I$6,1,0)),
IF(AND(AF69&gt;0,D69="w",J69="U15"),
     IF(AF69&gt;Normwerte!$J$5,2,IF(AF69&gt;Normwerte!$I$5,1,0)),
IF(AND(AF69&gt;0,D69="w",J69="U16"),
     IF(AF69&gt;Normwerte!$J$4,2,IF(AF69&gt;Normwerte!$I$4,1,0)),
IF(AND(AF69&gt;0,D69="w",J69="U17"),
     IF(AF69&gt;Normwerte!$J$3,2,IF(AF69&gt;Normwerte!$I$3,1,0)),
IF(AND(AF69&gt;0,D69="w",J69="U18"),
     IF(AF69&gt;Normwerte!$J$2,2,IF(AF69&gt;Normwerte!$I$2,1,0)),"")
))))))))))))</f>
        <v/>
      </c>
      <c r="M69" s="64" t="str">
        <f>IF(AND(Table25[[#This Row],[Position '[L/AA/MB/S/D']]]="L",L69&lt;2),1,Table25[[#This Row],[Landeskader
Punkte
Anthro Berechnung]])</f>
        <v/>
      </c>
      <c r="N69" s="65" t="str">
        <f>IFERROR(IF((Table25[[#This Row],[Z-Score CMJ]]+Table25[[#This Row],[Z Score Spike]])&gt;0, (Table25[[#This Row],[Z-Score CMJ]]+Table25[[#This Row],[Z Score Spike]])/2, ""), "")</f>
        <v/>
      </c>
      <c r="O69" s="63" t="str">
        <f>IF(AND(COUNTIF(N69,"&gt;0")&gt;0,D69="m",J69="U13"),
    IF(N69&gt;Normwerte!$C$13,1,0),
IF(AND(COUNTIF(N69,"&gt;0")&gt;0,D69="m",J69="U14"),
     IF(N69&gt;Normwerte!$C$12,1,0),
IF(AND(COUNTIF(N69,"&gt;0")&gt;0,D69="m",J69="U15"),
     IF(N69&gt;Normwerte!$C$11,1,0),
IF(AND(COUNTIF(N69,"&gt;0")&gt;0,D69="m",J69="U16"),
     IF(N69&gt;Normwerte!$C$10,1,0),
IF(AND(COUNTIF(N69,"&gt;0")&gt;0,D69="m",J69="U17"),
     IF(N69&gt;Normwerte!$C$9,1,0),
IF(AND(COUNTIF(N69,"&gt;0")&gt;0,D69="m",J69="U18"),
     IF(N69&gt;Normwerte!$C$8,1,0),
IF(AND(COUNTIF(N69,"&gt;0")&gt;0,D69="w",J69="U13"),
     IF(N69&gt;Normwerte!$C$7,1,0),
IF(AND(COUNTIF(N69,"&gt;0")&gt;0,D69="w",J69="U14"),
     IF(N69&gt;Normwerte!$C$6,1,0),
IF(AND(COUNTIF(N69,"&gt;0")&gt;0,D69="w",J69="U15"),
     IF(N69&gt;Normwerte!$C$5,1,0),
IF(AND(COUNTIF(N69,"&gt;0")&gt;0,D69="w",J69="U16"),
     IF(N69&gt;Normwerte!$C$4,1,0),
IF(AND(COUNTIF(N69,"&gt;0")&gt;0,D69="w",J69="U17"),
     IF(N69&gt;Normwerte!$C$3,1,0),
IF(AND(COUNTIF(N69,"&gt;0")&gt;0,D69="w",J69="U18"),
     IF(N69&gt;Normwerte!$C$2,1,0),"")
)))))))))))</f>
        <v/>
      </c>
      <c r="P6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69" s="63" t="str">
        <f>IF(AND(COUNTIF(P69,"&gt;0")&gt;0,D69="m",J69="U13"),
    IF(P69&gt;Normwerte!$F$13,1,0),
IF(AND(COUNTIF(P69,"&gt;0")&gt;0,D69="m",J69="U14"),
     IF(P69&gt;Normwerte!$F$12,1,0),
IF(AND(COUNTIF(P69,"&gt;0")&gt;0,D69="m",J69="U15"),
     IF(P69&gt;Normwerte!$F$11,1,0),
IF(AND(COUNTIF(P69,"&gt;0")&gt;0,D69="m",J69="U16"),
     IF(P69&gt;Normwerte!$F$10,1,0),
IF(AND(COUNTIF(P69,"&gt;0")&gt;0,D69="m",J69="U17"),
     IF(P69&gt;Normwerte!$F$9,1,0),
IF(AND(COUNTIF(P69,"&gt;0")&gt;0,D69="m",J69="U18"),
     IF(P69&gt;Normwerte!$F$8,1,0),
IF(AND(COUNTIF(P69,"&gt;0")&gt;0,D69="w",J69="U13"),
     IF(P69&gt;Normwerte!$F$7,1,0),
IF(AND(COUNTIF(P69,"&gt;0")&gt;0,D69="w",J69="U14"),
     IF(P69&gt;Normwerte!$F$6,1,0),
IF(AND(COUNTIF(P69,"&gt;0")&gt;0,D69="w",J69="U15"),
     IF(P69&gt;Normwerte!$F$5,1,0),
IF(AND(COUNTIF(P69,"&gt;0")&gt;0,D69="w",J69="U16"),
     IF(P69&gt;Normwerte!$F$4,1,0),
IF(AND(COUNTIF(P69,"&gt;0")&gt;0,D69="w",J69="U17"),
     IF(P69&gt;Normwerte!$F$3,1,0),
IF(AND(COUNTIF(P69,"&gt;0")&gt;0,D69="w",J69="U18"),
     IF(P69&gt;Normwerte!$F$2,1,0),"")
)))))))))))</f>
        <v/>
      </c>
      <c r="R69" s="66" t="str">
        <f>Table25[[#This Row],[Punkte
T-Test]]</f>
        <v/>
      </c>
      <c r="S69" s="73" t="str">
        <f>IF(SUMIF(Table25[[#This Row],[Landeskader
Punkte
Anthro]:[Landeskader
Punkte
T-Test]],"&gt;0")=0,
    "",
    SUM(M69,O69,Q69,R69))</f>
        <v/>
      </c>
      <c r="T69" s="101"/>
      <c r="U69" s="101"/>
      <c r="V69" s="26"/>
      <c r="W69" s="26"/>
      <c r="X69" s="26"/>
      <c r="Y69" s="24"/>
      <c r="Z69" s="24"/>
      <c r="AA69" s="24"/>
      <c r="AB69" s="26"/>
      <c r="AC69" s="26"/>
      <c r="AD6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69" s="55" t="str">
        <f t="shared" si="24"/>
        <v/>
      </c>
      <c r="AF69" s="75" t="str">
        <f t="shared" si="17"/>
        <v/>
      </c>
      <c r="AG69" s="74"/>
      <c r="AH69" s="52"/>
      <c r="AI69" s="24"/>
      <c r="AJ69" s="36" t="str">
        <f>IF(COUNTIF(Table25[[#This Row],[Jump &amp; Reach 
(CMJ) V1]:[Jump &amp; Reach 
(CMJ) V3]],"&gt;0")&gt;0,
     MAX(Table25[[#This Row],[Jump &amp; Reach 
(CMJ) V1]:[Jump &amp; Reach 
(CMJ) V3]]),
     "")</f>
        <v/>
      </c>
      <c r="AK69" s="37" t="str">
        <f>IF(COUNTIF(Table25[[#This Row],[Jump &amp; Reach 
(CMJ) max.]],"&gt;0")&gt;0,
     Table25[[#This Row],[Jump &amp; Reach 
(CMJ) max.]]-Table25[[#This Row],[Reichhöhe
einarmig '[cm']]],
     "")</f>
        <v/>
      </c>
      <c r="AL69" s="57" t="str">
        <f t="shared" si="18"/>
        <v/>
      </c>
      <c r="AM69" s="38" t="str">
        <f>IF(AND(COUNTIF(AL69,"&gt;0")&gt;0,D69="m",J69="U13"),
    IF(AL69&gt;Normwerte!$C$13,1,0),
IF(AND(COUNTIF(AL69,"&gt;0")&gt;0,D69="m",J69="U14"),
     IF(AL69&gt;Normwerte!$C$12,1,0),
IF(AND(COUNTIF(AL69,"&gt;0")&gt;0,D69="m",J69="U15"),
     IF(AL69&gt;Normwerte!$C$11,1,0),
IF(AND(COUNTIF(AL69,"&gt;0")&gt;0,D69="m",J69="U16"),
     IF(AL69&gt;Normwerte!$C$10,1,0),
IF(AND(COUNTIF(AL69,"&gt;0")&gt;0,D69="m",J69="U17"),
     IF(AL69&gt;Normwerte!$C$9,1,0),
IF(AND(COUNTIF(AL69,"&gt;0")&gt;0,D69="m",J69="U18"),
     IF(AL69&gt;Normwerte!$C$8,1,0),
IF(AND(COUNTIF(AL69,"&gt;0")&gt;0,D69="w",J69="U13"),
     IF(AL69&gt;Normwerte!$C$7,1,0),
IF(AND(COUNTIF(AL69,"&gt;0")&gt;0,D69="w",J69="U14"),
     IF(AL69&gt;Normwerte!$C$6,1,0),
IF(AND(COUNTIF(AL69,"&gt;0")&gt;0,D69="w",J69="U15"),
     IF(AL69&gt;Normwerte!$C$5,1,0),
IF(AND(COUNTIF(AL69,"&gt;0")&gt;0,D69="w",J69="U16"),
     IF(AL69&gt;Normwerte!$C$4,1,0),
IF(AND(COUNTIF(AL69,"&gt;0")&gt;0,D69="w",J69="U17"),
     IF(AL69&gt;Normwerte!$C$3,1,0),
IF(AND(COUNTIF(AL69,"&gt;0")&gt;0,D69="w",J69="U18"),
     IF(AL69&gt;Normwerte!$C$2,1,0),"")
)))))))))))</f>
        <v/>
      </c>
      <c r="AN69" s="6"/>
      <c r="AO69" s="6"/>
      <c r="AP69" s="6"/>
      <c r="AQ6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69" s="38" t="str">
        <f>IF(COUNTIF(Table25[[#This Row],[Jump &amp; Reach 
(Spike) max.]],"&gt;0")&gt;0,
     Table25[[#This Row],[Jump &amp; Reach 
(Spike) max.]]-Table25[[#This Row],[Reichhöhe
einarmig '[cm']]],
     "")</f>
        <v/>
      </c>
      <c r="AS69" s="57" t="str">
        <f t="shared" si="19"/>
        <v/>
      </c>
      <c r="AT69" s="38" t="str">
        <f>IF(AND(COUNTIF(AS69,"&gt;0")&gt;0,D69="m",J69="U13"),
    IF(AS69&gt;Normwerte!$D$13,1,0),
IF(AND(COUNTIF(AS69,"&gt;0")&gt;0,D69="m",J69="U14"),
     IF(AS69&gt;Normwerte!$D$12,1,0),
IF(AND(COUNTIF(AS69,"&gt;0")&gt;0,D69="m",J69="U15"),
     IF(AS69&gt;Normwerte!$D$11,1,0),
IF(AND(COUNTIF(AS69,"&gt;0")&gt;0,D69="m",J69="U16"),
     IF(AS69&gt;Normwerte!$D$10,1,0),
IF(AND(COUNTIF(AS69,"&gt;0")&gt;0,D69="m",J69="U17"),
     IF(AS69&gt;Normwerte!$D$9,1,0),
IF(AND(COUNTIF(AS69,"&gt;0")&gt;0,D69="m",J69="U18"),
     IF(AS69&gt;Normwerte!$D$8,1,0),
IF(AND(COUNTIF(AS69,"&gt;0")&gt;0,D69="w",J69="U13"),
     IF(AS69&gt;Normwerte!$D$7,1,0),
IF(AND(COUNTIF(AS69,"&gt;0")&gt;0,D69="w",J69="U14"),
     IF(AS69&gt;Normwerte!$D$6,1,0),
IF(AND(COUNTIF(AS69,"&gt;0")&gt;0,D69="w",J69="U15"),
     IF(AS69&gt;Normwerte!$D$5,1,0),
IF(AND(COUNTIF(AS69,"&gt;0")&gt;0,D69="w",J69="U16"),
     IF(AS69&gt;Normwerte!$D$4,1,0),
IF(AND(COUNTIF(AS69,"&gt;0")&gt;0,D69="w",J69="U17"),
     IF(AS69&gt;Normwerte!$D$3,1,0),
IF(AND(COUNTIF(AS69,"&gt;0")&gt;0,D69="w",J69="U18"),
     IF(AS69&gt;Normwerte!$D$2,1,0),"")
)))))))))))</f>
        <v/>
      </c>
      <c r="AU69" s="6"/>
      <c r="AV69" s="6"/>
      <c r="AW69" s="6"/>
      <c r="AX6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69" s="57" t="str">
        <f t="shared" si="20"/>
        <v/>
      </c>
      <c r="AZ69" s="38" t="str">
        <f>IF(AND(COUNTIF(AY69,"&gt;0")&gt;0,D69="m",J69="U13"),
    IF(AY69&gt;Normwerte!$E$13,1,0),
IF(AND(COUNTIF(AY69,"&gt;0")&gt;0,D69="m",J69="U14"),
     IF(AY69&gt;Normwerte!$E$12,1,0),
IF(AND(COUNTIF(AY69,"&gt;0")&gt;0,D69="m",J69="U15"),
     IF(AY69&gt;Normwerte!$E$11,1,0),
IF(AND(COUNTIF(AY69,"&gt;0")&gt;0,D69="m",J69="U16"),
     IF(AY69&gt;Normwerte!$E$10,1,0),
IF(AND(COUNTIF(AY69,"&gt;0")&gt;0,D69="m",J69="U17"),
     IF(AY69&gt;Normwerte!$E$9,1,0),
IF(AND(COUNTIF(AY69,"&gt;0")&gt;0,D69="m",J69="U18"),
     IF(AY69&gt;Normwerte!$E$8,1,0),
IF(AND(COUNTIF(AY69,"&gt;0")&gt;0,D69="w",J69="U13"),
     IF(AY69&gt;Normwerte!$E$7,1,0),
IF(AND(COUNTIF(AY69,"&gt;0")&gt;0,D69="w",J69="U14"),
     IF(AY69&gt;Normwerte!$E$6,1,0),
IF(AND(COUNTIF(AY69,"&gt;0")&gt;0,D69="w",J69="U15"),
     IF(AY69&gt;Normwerte!$E$5,1,0),
IF(AND(COUNTIF(AY69,"&gt;0")&gt;0,D69="w",J69="U16"),
     IF(AY69&gt;Normwerte!$E$4,1,0),
IF(AND(COUNTIF(AY69,"&gt;0")&gt;0,D69="w",J69="U17"),
     IF(AY69&gt;Normwerte!$E$3,1,0),
IF(AND(COUNTIF(AY69,"&gt;0")&gt;0,D69="w",J69="U18"),
     IF(AY69&gt;Normwerte!$E$2,1,0),"")
)))))))))))</f>
        <v/>
      </c>
      <c r="BA69" s="6"/>
      <c r="BB69" s="6"/>
      <c r="BC69" s="6"/>
      <c r="BD6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69" s="56" t="str">
        <f t="shared" si="22"/>
        <v/>
      </c>
      <c r="BF69" s="38" t="str">
        <f>IF(AND(COUNTIF(BE69,"&gt;0")&gt;0,D69="m",J69="U13"),
    IF(BE69&gt;Normwerte!$F$13,1,0),
IF(AND(COUNTIF(BE69,"&gt;0")&gt;0,D69="m",J69="U14"),
     IF(BE69&gt;Normwerte!$F$12,1,0),
IF(AND(COUNTIF(BE69,"&gt;0")&gt;0,D69="m",J69="U15"),
     IF(BE69&gt;Normwerte!$F$11,1,0),
IF(AND(COUNTIF(BE69,"&gt;0")&gt;0,D69="m",J69="U16"),
     IF(BE69&gt;Normwerte!$F$10,1,0),
IF(AND(COUNTIF(BE69,"&gt;0")&gt;0,D69="m",J69="U17"),
     IF(BE69&gt;Normwerte!$F$9,1,0),
IF(AND(COUNTIF(BE69,"&gt;0")&gt;0,D69="m",J69="U18"),
     IF(BE69&gt;Normwerte!$F$8,1,0),
IF(AND(COUNTIF(BE69,"&gt;0")&gt;0,D69="w",J69="U13"),
     IF(BE69&gt;Normwerte!$F$7,1,0),
IF(AND(COUNTIF(BE69,"&gt;0")&gt;0,D69="w",J69="U14"),
     IF(BE69&gt;Normwerte!$F$6,1,0),
IF(AND(COUNTIF(BE69,"&gt;0")&gt;0,D69="w",J69="U15"),
     IF(BE69&gt;Normwerte!$F$5,1,0),
IF(AND(COUNTIF(BE69,"&gt;0")&gt;0,D69="w",J69="U16"),
     IF(BE69&gt;Normwerte!$F$4,1,0),
IF(AND(COUNTIF(BE69,"&gt;0")&gt;0,D69="w",J69="U17"),
     IF(BE69&gt;Normwerte!$F$3,1,0),
IF(AND(COUNTIF(BE69,"&gt;0")&gt;0,D69="w",J69="U18"),
     IF(BE69&gt;Normwerte!$F$2,1,0),"")
)))))))))))</f>
        <v/>
      </c>
      <c r="BG69" s="6"/>
      <c r="BH69" s="6"/>
      <c r="BI69" s="6"/>
      <c r="BJ69" s="40" t="str">
        <f>IF(COUNTIF(Table25[[#This Row],[Schlagballwurf V1
'[km/h']]:[Schlagballwurf V3
'[km/h']]],"&gt;0")&gt;0,
     MAX(Table25[[#This Row],[Schlagballwurf V1
'[km/h']]:[Schlagballwurf V3
'[km/h']]]),
     "")</f>
        <v/>
      </c>
      <c r="BK69" s="57" t="str">
        <f t="shared" si="21"/>
        <v/>
      </c>
      <c r="BL69" s="38" t="str">
        <f>IF(AND(COUNTIF(BK69,"&gt;0")&gt;0,D69="m",J69="U13"),
     IF(BK69&gt;Normwerte!$G$13,1,0),
IF(AND(COUNTIF(BK69,"&gt;0")&gt;0,D69="m",J69="U14"),
     IF(BK69&gt;Normwerte!$G$12,1,0),
IF(AND(COUNTIF(BK69,"&gt;0")&gt;0,D69="m",J69="U15"),
     IF(BK69&gt;Normwerte!$G$11,1,0),
IF(AND(COUNTIF(BK69,"&gt;0")&gt;0,D69="m",J69="U16"),
     IF(BK69&gt;Normwerte!$G$10,1,0),
IF(AND(COUNTIF(BK69,"&gt;0")&gt;0,D69="m",J69="U17"),
     IF(BK69&gt;Normwerte!$G$9,1,0),
IF(AND(COUNTIF(BK69,"&gt;0")&gt;0,D69="m",J69="U18"),
     IF(BK69&gt;Normwerte!$G$8,1,0),
IF(AND(COUNTIF(BK69,"&gt;0")&gt;0,D69="w",J69="U13"),
     IF(BK69&gt;Normwerte!$G$7,1,0),
IF(AND(COUNTIF(BK69,"&gt;0")&gt;0,D69="w",J69="U14"),
     IF(BK69&gt;Normwerte!$G$6,1,0),
IF(AND(COUNTIF(BK69,"&gt;0")&gt;0,D69="w",J69="U15"),
     IF(BK69&gt;Normwerte!$G$5,1,0),
IF(AND(COUNTIF(BK69,"&gt;0")&gt;0,D69="w",J69="U16"),
     IF(BK69&gt;Normwerte!$G$4,1,0),
IF(AND(COUNTIF(BK69,"&gt;0")&gt;0,D69="w",J69="U17"),
     IF(BK69&gt;Normwerte!$G$3,1,0),
IF(AND(COUNTIF(BK69,"&gt;0")&gt;0,D69="w",J69="U18"),
     IF(BK69&gt;Normwerte!$G$2,1,0),"")
)))))))))))</f>
        <v/>
      </c>
      <c r="BM69" s="6"/>
      <c r="BN69" s="6"/>
      <c r="BO69" s="6"/>
      <c r="BP69" s="6"/>
      <c r="BQ69" s="40" t="str">
        <f>IF(COUNTIF(Table25[[#This Row],[T-Test links
V1
'[s']]:[T-Test links
V2
'[s']]],"&gt;0")&gt;0,
     MIN(Table25[[#This Row],[T-Test links
V1
'[s']]:[T-Test links
V2
'[s']]]),
     "")</f>
        <v/>
      </c>
      <c r="BR69" s="40" t="str">
        <f>IF(COUNTIF(Table25[[#This Row],[T-Test rechts 
V1
'[s']]:[T-Test rechts
V2
'[s']]],"&gt;0")&gt;0,
     MIN(Table25[[#This Row],[T-Test rechts 
V1
'[s']]:[T-Test rechts
V2
'[s']]]),
     "")</f>
        <v/>
      </c>
      <c r="BS6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69" s="57" t="str">
        <f t="shared" si="23"/>
        <v/>
      </c>
      <c r="BU69" s="38" t="str">
        <f>IF(AND(COUNTIF(BT69,"&gt;0")&gt;0,D69="m",J69="U13"),
     IF(BT69&gt;Normwerte!$H$13,1,0),
IF(AND(COUNTIF(BT69,"&gt;0")&gt;0,D69="m",J69="U14"),
     IF(BT69&gt;Normwerte!$H$12,1,0),
IF(AND(COUNTIF(BT69,"&gt;0")&gt;0,D69="m",J69="U15"),
     IF(BT69&gt;Normwerte!$H$11,1,0),
IF(AND(COUNTIF(BT69,"&gt;0")&gt;0,D69="m",J69="U16"),
     IF(BT69&gt;Normwerte!$H$10,1,0),
IF(AND(COUNTIF(BT69,"&gt;0")&gt;0,D69="m",J69="U17"),
     IF(BT69&gt;Normwerte!$H$9,1,0),
IF(AND(COUNTIF(BT69,"&gt;0")&gt;0,D69="m",J69="U18"),
     IF(BT69&gt;Normwerte!$H$8,1,0),
IF(AND(COUNTIF(BT69,"&gt;0")&gt;0,D69="w",J69="U13"),
     IF(BT69&gt;Normwerte!$H$7,1,0),
IF(AND(COUNTIF(BT69,"&gt;0")&gt;0,D69="w",J69="U14"),
     IF(BT69&gt;Normwerte!$H$6,1,0),
IF(AND(COUNTIF(BT69,"&gt;0")&gt;0,D69="w",J69="U15"),
     IF(BT69&gt;Normwerte!$H$5,1,0),
IF(AND(COUNTIF(BT69,"&gt;0")&gt;0,D69="w",J69="U16"),
     IF(BT69&gt;Normwerte!$H$4,1,0),
IF(AND(COUNTIF(BT69,"&gt;0")&gt;0,D69="w",J69="U17"),
     IF(BT69&gt;Normwerte!$H$3,1,0),
IF(AND(COUNTIF(BT69,"&gt;0")&gt;0,D69="w",J69="U18"),
     IF(BT69&gt;Normwerte!$H$2,1,0),"")
)))))))))))</f>
        <v/>
      </c>
    </row>
    <row r="70" spans="2:73" x14ac:dyDescent="0.45">
      <c r="B70" s="103"/>
      <c r="C70" s="103"/>
      <c r="D70" s="43"/>
      <c r="E70" s="93"/>
      <c r="F70" s="53"/>
      <c r="G70" s="5"/>
      <c r="H70" s="95"/>
      <c r="I70" s="12" t="str">
        <f>IF(ISBLANK(Table25[[#This Row],[Geb.Datum
'[TT.MM.JJJJ']]]),"",
     YEAR(Table25[[#This Row],[Geb.Datum
'[TT.MM.JJJJ']]]))</f>
        <v/>
      </c>
      <c r="J70" s="30" t="str">
        <f>_xlfn.XLOOKUP(Table25[[#This Row],[Geburtsjahr]],Altersklasse!$B$2:$B$7,Altersklasse!$A$2:$A$7,"",0)</f>
        <v/>
      </c>
      <c r="K70" s="42" t="str">
        <f t="shared" si="16"/>
        <v/>
      </c>
      <c r="L70" s="50" t="str">
        <f>IF(OR(ISBLANK(AF70),NOT(ISNUMBER(AF70))),"",IF(AND(AF70&gt;0,D70="m",J70="U13"),
    IF(AF70&gt;Normwerte!$J$13,2,IF(AF70&gt;Normwerte!$I$13,1,0)),
IF(AND(AF70&gt;0,D70="m",J70="U14"),
     IF(AF70&gt;Normwerte!$J$12,2,IF(AF70&gt;Normwerte!$I$12,1,0)),
IF(AND(AF70&gt;0,D70="m",J70="U15"),
     IF(AF70&gt;Normwerte!$J$11,2,IF(AF70&gt;Normwerte!$I$11,1,0)),
IF(AND(AF70&gt;0,D70="m",J70="U16"),
     IF(AF70&gt;Normwerte!$J$10,2,IF(AF70&gt;Normwerte!$I$10,1,0)),
IF(AND(AF70&gt;0,D70="m",J70="U17"),
     IF(AF70&gt;Normwerte!$J$9,2,IF(AF70&gt;Normwerte!$I$9,1,0)),
IF(AND(AF70&gt;0,D70="m",J70="U18"),
     IF(AF70&gt;Normwerte!$J$8,2,IF(AF70&gt;Normwerte!$I$8,1,0)),
IF(AND(AF70&gt;0,D70="w",J70="U13"),
     IF(AF70&gt;Normwerte!$J$7,2,IF(AF70&gt;Normwerte!$I$7,1,0)),
IF(AND(AF70&gt;0,D70="w",J70="U14"),
     IF(AF70&gt;Normwerte!$J$6,2,IF(AF70&gt;Normwerte!$I$6,1,0)),
IF(AND(AF70&gt;0,D70="w",J70="U15"),
     IF(AF70&gt;Normwerte!$J$5,2,IF(AF70&gt;Normwerte!$I$5,1,0)),
IF(AND(AF70&gt;0,D70="w",J70="U16"),
     IF(AF70&gt;Normwerte!$J$4,2,IF(AF70&gt;Normwerte!$I$4,1,0)),
IF(AND(AF70&gt;0,D70="w",J70="U17"),
     IF(AF70&gt;Normwerte!$J$3,2,IF(AF70&gt;Normwerte!$I$3,1,0)),
IF(AND(AF70&gt;0,D70="w",J70="U18"),
     IF(AF70&gt;Normwerte!$J$2,2,IF(AF70&gt;Normwerte!$I$2,1,0)),"")
))))))))))))</f>
        <v/>
      </c>
      <c r="M70" s="64" t="str">
        <f>IF(AND(Table25[[#This Row],[Position '[L/AA/MB/S/D']]]="L",L70&lt;2),1,Table25[[#This Row],[Landeskader
Punkte
Anthro Berechnung]])</f>
        <v/>
      </c>
      <c r="N70" s="65" t="str">
        <f>IFERROR(IF((Table25[[#This Row],[Z-Score CMJ]]+Table25[[#This Row],[Z Score Spike]])&gt;0, (Table25[[#This Row],[Z-Score CMJ]]+Table25[[#This Row],[Z Score Spike]])/2, ""), "")</f>
        <v/>
      </c>
      <c r="O70" s="63" t="str">
        <f>IF(AND(COUNTIF(N70,"&gt;0")&gt;0,D70="m",J70="U13"),
    IF(N70&gt;Normwerte!$C$13,1,0),
IF(AND(COUNTIF(N70,"&gt;0")&gt;0,D70="m",J70="U14"),
     IF(N70&gt;Normwerte!$C$12,1,0),
IF(AND(COUNTIF(N70,"&gt;0")&gt;0,D70="m",J70="U15"),
     IF(N70&gt;Normwerte!$C$11,1,0),
IF(AND(COUNTIF(N70,"&gt;0")&gt;0,D70="m",J70="U16"),
     IF(N70&gt;Normwerte!$C$10,1,0),
IF(AND(COUNTIF(N70,"&gt;0")&gt;0,D70="m",J70="U17"),
     IF(N70&gt;Normwerte!$C$9,1,0),
IF(AND(COUNTIF(N70,"&gt;0")&gt;0,D70="m",J70="U18"),
     IF(N70&gt;Normwerte!$C$8,1,0),
IF(AND(COUNTIF(N70,"&gt;0")&gt;0,D70="w",J70="U13"),
     IF(N70&gt;Normwerte!$C$7,1,0),
IF(AND(COUNTIF(N70,"&gt;0")&gt;0,D70="w",J70="U14"),
     IF(N70&gt;Normwerte!$C$6,1,0),
IF(AND(COUNTIF(N70,"&gt;0")&gt;0,D70="w",J70="U15"),
     IF(N70&gt;Normwerte!$C$5,1,0),
IF(AND(COUNTIF(N70,"&gt;0")&gt;0,D70="w",J70="U16"),
     IF(N70&gt;Normwerte!$C$4,1,0),
IF(AND(COUNTIF(N70,"&gt;0")&gt;0,D70="w",J70="U17"),
     IF(N70&gt;Normwerte!$C$3,1,0),
IF(AND(COUNTIF(N70,"&gt;0")&gt;0,D70="w",J70="U18"),
     IF(N70&gt;Normwerte!$C$2,1,0),"")
)))))))))))</f>
        <v/>
      </c>
      <c r="P7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0" s="63" t="str">
        <f>IF(AND(COUNTIF(P70,"&gt;0")&gt;0,D70="m",J70="U13"),
    IF(P70&gt;Normwerte!$F$13,1,0),
IF(AND(COUNTIF(P70,"&gt;0")&gt;0,D70="m",J70="U14"),
     IF(P70&gt;Normwerte!$F$12,1,0),
IF(AND(COUNTIF(P70,"&gt;0")&gt;0,D70="m",J70="U15"),
     IF(P70&gt;Normwerte!$F$11,1,0),
IF(AND(COUNTIF(P70,"&gt;0")&gt;0,D70="m",J70="U16"),
     IF(P70&gt;Normwerte!$F$10,1,0),
IF(AND(COUNTIF(P70,"&gt;0")&gt;0,D70="m",J70="U17"),
     IF(P70&gt;Normwerte!$F$9,1,0),
IF(AND(COUNTIF(P70,"&gt;0")&gt;0,D70="m",J70="U18"),
     IF(P70&gt;Normwerte!$F$8,1,0),
IF(AND(COUNTIF(P70,"&gt;0")&gt;0,D70="w",J70="U13"),
     IF(P70&gt;Normwerte!$F$7,1,0),
IF(AND(COUNTIF(P70,"&gt;0")&gt;0,D70="w",J70="U14"),
     IF(P70&gt;Normwerte!$F$6,1,0),
IF(AND(COUNTIF(P70,"&gt;0")&gt;0,D70="w",J70="U15"),
     IF(P70&gt;Normwerte!$F$5,1,0),
IF(AND(COUNTIF(P70,"&gt;0")&gt;0,D70="w",J70="U16"),
     IF(P70&gt;Normwerte!$F$4,1,0),
IF(AND(COUNTIF(P70,"&gt;0")&gt;0,D70="w",J70="U17"),
     IF(P70&gt;Normwerte!$F$3,1,0),
IF(AND(COUNTIF(P70,"&gt;0")&gt;0,D70="w",J70="U18"),
     IF(P70&gt;Normwerte!$F$2,1,0),"")
)))))))))))</f>
        <v/>
      </c>
      <c r="R70" s="66" t="str">
        <f>Table25[[#This Row],[Punkte
T-Test]]</f>
        <v/>
      </c>
      <c r="S70" s="73" t="str">
        <f>IF(SUMIF(Table25[[#This Row],[Landeskader
Punkte
Anthro]:[Landeskader
Punkte
T-Test]],"&gt;0")=0,
    "",
    SUM(M70,O70,Q70,R70))</f>
        <v/>
      </c>
      <c r="T70" s="101"/>
      <c r="U70" s="101"/>
      <c r="V70" s="26"/>
      <c r="W70" s="26"/>
      <c r="X70" s="26"/>
      <c r="Y70" s="24"/>
      <c r="Z70" s="24"/>
      <c r="AA70" s="24"/>
      <c r="AB70" s="26"/>
      <c r="AC70" s="26"/>
      <c r="AD7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0" s="55" t="str">
        <f t="shared" si="24"/>
        <v/>
      </c>
      <c r="AF70" s="75" t="str">
        <f t="shared" si="17"/>
        <v/>
      </c>
      <c r="AG70" s="74"/>
      <c r="AH70" s="52"/>
      <c r="AI70" s="24"/>
      <c r="AJ70" s="36" t="str">
        <f>IF(COUNTIF(Table25[[#This Row],[Jump &amp; Reach 
(CMJ) V1]:[Jump &amp; Reach 
(CMJ) V3]],"&gt;0")&gt;0,
     MAX(Table25[[#This Row],[Jump &amp; Reach 
(CMJ) V1]:[Jump &amp; Reach 
(CMJ) V3]]),
     "")</f>
        <v/>
      </c>
      <c r="AK70" s="37" t="str">
        <f>IF(COUNTIF(Table25[[#This Row],[Jump &amp; Reach 
(CMJ) max.]],"&gt;0")&gt;0,
     Table25[[#This Row],[Jump &amp; Reach 
(CMJ) max.]]-Table25[[#This Row],[Reichhöhe
einarmig '[cm']]],
     "")</f>
        <v/>
      </c>
      <c r="AL70" s="57" t="str">
        <f t="shared" si="18"/>
        <v/>
      </c>
      <c r="AM70" s="38" t="str">
        <f>IF(AND(COUNTIF(AL70,"&gt;0")&gt;0,D70="m",J70="U13"),
    IF(AL70&gt;Normwerte!$C$13,1,0),
IF(AND(COUNTIF(AL70,"&gt;0")&gt;0,D70="m",J70="U14"),
     IF(AL70&gt;Normwerte!$C$12,1,0),
IF(AND(COUNTIF(AL70,"&gt;0")&gt;0,D70="m",J70="U15"),
     IF(AL70&gt;Normwerte!$C$11,1,0),
IF(AND(COUNTIF(AL70,"&gt;0")&gt;0,D70="m",J70="U16"),
     IF(AL70&gt;Normwerte!$C$10,1,0),
IF(AND(COUNTIF(AL70,"&gt;0")&gt;0,D70="m",J70="U17"),
     IF(AL70&gt;Normwerte!$C$9,1,0),
IF(AND(COUNTIF(AL70,"&gt;0")&gt;0,D70="m",J70="U18"),
     IF(AL70&gt;Normwerte!$C$8,1,0),
IF(AND(COUNTIF(AL70,"&gt;0")&gt;0,D70="w",J70="U13"),
     IF(AL70&gt;Normwerte!$C$7,1,0),
IF(AND(COUNTIF(AL70,"&gt;0")&gt;0,D70="w",J70="U14"),
     IF(AL70&gt;Normwerte!$C$6,1,0),
IF(AND(COUNTIF(AL70,"&gt;0")&gt;0,D70="w",J70="U15"),
     IF(AL70&gt;Normwerte!$C$5,1,0),
IF(AND(COUNTIF(AL70,"&gt;0")&gt;0,D70="w",J70="U16"),
     IF(AL70&gt;Normwerte!$C$4,1,0),
IF(AND(COUNTIF(AL70,"&gt;0")&gt;0,D70="w",J70="U17"),
     IF(AL70&gt;Normwerte!$C$3,1,0),
IF(AND(COUNTIF(AL70,"&gt;0")&gt;0,D70="w",J70="U18"),
     IF(AL70&gt;Normwerte!$C$2,1,0),"")
)))))))))))</f>
        <v/>
      </c>
      <c r="AN70" s="6"/>
      <c r="AO70" s="6"/>
      <c r="AP70" s="6"/>
      <c r="AQ7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0" s="38" t="str">
        <f>IF(COUNTIF(Table25[[#This Row],[Jump &amp; Reach 
(Spike) max.]],"&gt;0")&gt;0,
     Table25[[#This Row],[Jump &amp; Reach 
(Spike) max.]]-Table25[[#This Row],[Reichhöhe
einarmig '[cm']]],
     "")</f>
        <v/>
      </c>
      <c r="AS70" s="57" t="str">
        <f t="shared" si="19"/>
        <v/>
      </c>
      <c r="AT70" s="38" t="str">
        <f>IF(AND(COUNTIF(AS70,"&gt;0")&gt;0,D70="m",J70="U13"),
    IF(AS70&gt;Normwerte!$D$13,1,0),
IF(AND(COUNTIF(AS70,"&gt;0")&gt;0,D70="m",J70="U14"),
     IF(AS70&gt;Normwerte!$D$12,1,0),
IF(AND(COUNTIF(AS70,"&gt;0")&gt;0,D70="m",J70="U15"),
     IF(AS70&gt;Normwerte!$D$11,1,0),
IF(AND(COUNTIF(AS70,"&gt;0")&gt;0,D70="m",J70="U16"),
     IF(AS70&gt;Normwerte!$D$10,1,0),
IF(AND(COUNTIF(AS70,"&gt;0")&gt;0,D70="m",J70="U17"),
     IF(AS70&gt;Normwerte!$D$9,1,0),
IF(AND(COUNTIF(AS70,"&gt;0")&gt;0,D70="m",J70="U18"),
     IF(AS70&gt;Normwerte!$D$8,1,0),
IF(AND(COUNTIF(AS70,"&gt;0")&gt;0,D70="w",J70="U13"),
     IF(AS70&gt;Normwerte!$D$7,1,0),
IF(AND(COUNTIF(AS70,"&gt;0")&gt;0,D70="w",J70="U14"),
     IF(AS70&gt;Normwerte!$D$6,1,0),
IF(AND(COUNTIF(AS70,"&gt;0")&gt;0,D70="w",J70="U15"),
     IF(AS70&gt;Normwerte!$D$5,1,0),
IF(AND(COUNTIF(AS70,"&gt;0")&gt;0,D70="w",J70="U16"),
     IF(AS70&gt;Normwerte!$D$4,1,0),
IF(AND(COUNTIF(AS70,"&gt;0")&gt;0,D70="w",J70="U17"),
     IF(AS70&gt;Normwerte!$D$3,1,0),
IF(AND(COUNTIF(AS70,"&gt;0")&gt;0,D70="w",J70="U18"),
     IF(AS70&gt;Normwerte!$D$2,1,0),"")
)))))))))))</f>
        <v/>
      </c>
      <c r="AU70" s="6"/>
      <c r="AV70" s="6"/>
      <c r="AW70" s="6"/>
      <c r="AX7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0" s="57" t="str">
        <f t="shared" si="20"/>
        <v/>
      </c>
      <c r="AZ70" s="38" t="str">
        <f>IF(AND(COUNTIF(AY70,"&gt;0")&gt;0,D70="m",J70="U13"),
    IF(AY70&gt;Normwerte!$E$13,1,0),
IF(AND(COUNTIF(AY70,"&gt;0")&gt;0,D70="m",J70="U14"),
     IF(AY70&gt;Normwerte!$E$12,1,0),
IF(AND(COUNTIF(AY70,"&gt;0")&gt;0,D70="m",J70="U15"),
     IF(AY70&gt;Normwerte!$E$11,1,0),
IF(AND(COUNTIF(AY70,"&gt;0")&gt;0,D70="m",J70="U16"),
     IF(AY70&gt;Normwerte!$E$10,1,0),
IF(AND(COUNTIF(AY70,"&gt;0")&gt;0,D70="m",J70="U17"),
     IF(AY70&gt;Normwerte!$E$9,1,0),
IF(AND(COUNTIF(AY70,"&gt;0")&gt;0,D70="m",J70="U18"),
     IF(AY70&gt;Normwerte!$E$8,1,0),
IF(AND(COUNTIF(AY70,"&gt;0")&gt;0,D70="w",J70="U13"),
     IF(AY70&gt;Normwerte!$E$7,1,0),
IF(AND(COUNTIF(AY70,"&gt;0")&gt;0,D70="w",J70="U14"),
     IF(AY70&gt;Normwerte!$E$6,1,0),
IF(AND(COUNTIF(AY70,"&gt;0")&gt;0,D70="w",J70="U15"),
     IF(AY70&gt;Normwerte!$E$5,1,0),
IF(AND(COUNTIF(AY70,"&gt;0")&gt;0,D70="w",J70="U16"),
     IF(AY70&gt;Normwerte!$E$4,1,0),
IF(AND(COUNTIF(AY70,"&gt;0")&gt;0,D70="w",J70="U17"),
     IF(AY70&gt;Normwerte!$E$3,1,0),
IF(AND(COUNTIF(AY70,"&gt;0")&gt;0,D70="w",J70="U18"),
     IF(AY70&gt;Normwerte!$E$2,1,0),"")
)))))))))))</f>
        <v/>
      </c>
      <c r="BA70" s="6"/>
      <c r="BB70" s="6"/>
      <c r="BC70" s="6"/>
      <c r="BD7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0" s="56" t="str">
        <f t="shared" si="22"/>
        <v/>
      </c>
      <c r="BF70" s="38" t="str">
        <f>IF(AND(COUNTIF(BE70,"&gt;0")&gt;0,D70="m",J70="U13"),
    IF(BE70&gt;Normwerte!$F$13,1,0),
IF(AND(COUNTIF(BE70,"&gt;0")&gt;0,D70="m",J70="U14"),
     IF(BE70&gt;Normwerte!$F$12,1,0),
IF(AND(COUNTIF(BE70,"&gt;0")&gt;0,D70="m",J70="U15"),
     IF(BE70&gt;Normwerte!$F$11,1,0),
IF(AND(COUNTIF(BE70,"&gt;0")&gt;0,D70="m",J70="U16"),
     IF(BE70&gt;Normwerte!$F$10,1,0),
IF(AND(COUNTIF(BE70,"&gt;0")&gt;0,D70="m",J70="U17"),
     IF(BE70&gt;Normwerte!$F$9,1,0),
IF(AND(COUNTIF(BE70,"&gt;0")&gt;0,D70="m",J70="U18"),
     IF(BE70&gt;Normwerte!$F$8,1,0),
IF(AND(COUNTIF(BE70,"&gt;0")&gt;0,D70="w",J70="U13"),
     IF(BE70&gt;Normwerte!$F$7,1,0),
IF(AND(COUNTIF(BE70,"&gt;0")&gt;0,D70="w",J70="U14"),
     IF(BE70&gt;Normwerte!$F$6,1,0),
IF(AND(COUNTIF(BE70,"&gt;0")&gt;0,D70="w",J70="U15"),
     IF(BE70&gt;Normwerte!$F$5,1,0),
IF(AND(COUNTIF(BE70,"&gt;0")&gt;0,D70="w",J70="U16"),
     IF(BE70&gt;Normwerte!$F$4,1,0),
IF(AND(COUNTIF(BE70,"&gt;0")&gt;0,D70="w",J70="U17"),
     IF(BE70&gt;Normwerte!$F$3,1,0),
IF(AND(COUNTIF(BE70,"&gt;0")&gt;0,D70="w",J70="U18"),
     IF(BE70&gt;Normwerte!$F$2,1,0),"")
)))))))))))</f>
        <v/>
      </c>
      <c r="BG70" s="6"/>
      <c r="BH70" s="6"/>
      <c r="BI70" s="6"/>
      <c r="BJ70" s="40" t="str">
        <f>IF(COUNTIF(Table25[[#This Row],[Schlagballwurf V1
'[km/h']]:[Schlagballwurf V3
'[km/h']]],"&gt;0")&gt;0,
     MAX(Table25[[#This Row],[Schlagballwurf V1
'[km/h']]:[Schlagballwurf V3
'[km/h']]]),
     "")</f>
        <v/>
      </c>
      <c r="BK70" s="57" t="str">
        <f t="shared" si="21"/>
        <v/>
      </c>
      <c r="BL70" s="38" t="str">
        <f>IF(AND(COUNTIF(BK70,"&gt;0")&gt;0,D70="m",J70="U13"),
     IF(BK70&gt;Normwerte!$G$13,1,0),
IF(AND(COUNTIF(BK70,"&gt;0")&gt;0,D70="m",J70="U14"),
     IF(BK70&gt;Normwerte!$G$12,1,0),
IF(AND(COUNTIF(BK70,"&gt;0")&gt;0,D70="m",J70="U15"),
     IF(BK70&gt;Normwerte!$G$11,1,0),
IF(AND(COUNTIF(BK70,"&gt;0")&gt;0,D70="m",J70="U16"),
     IF(BK70&gt;Normwerte!$G$10,1,0),
IF(AND(COUNTIF(BK70,"&gt;0")&gt;0,D70="m",J70="U17"),
     IF(BK70&gt;Normwerte!$G$9,1,0),
IF(AND(COUNTIF(BK70,"&gt;0")&gt;0,D70="m",J70="U18"),
     IF(BK70&gt;Normwerte!$G$8,1,0),
IF(AND(COUNTIF(BK70,"&gt;0")&gt;0,D70="w",J70="U13"),
     IF(BK70&gt;Normwerte!$G$7,1,0),
IF(AND(COUNTIF(BK70,"&gt;0")&gt;0,D70="w",J70="U14"),
     IF(BK70&gt;Normwerte!$G$6,1,0),
IF(AND(COUNTIF(BK70,"&gt;0")&gt;0,D70="w",J70="U15"),
     IF(BK70&gt;Normwerte!$G$5,1,0),
IF(AND(COUNTIF(BK70,"&gt;0")&gt;0,D70="w",J70="U16"),
     IF(BK70&gt;Normwerte!$G$4,1,0),
IF(AND(COUNTIF(BK70,"&gt;0")&gt;0,D70="w",J70="U17"),
     IF(BK70&gt;Normwerte!$G$3,1,0),
IF(AND(COUNTIF(BK70,"&gt;0")&gt;0,D70="w",J70="U18"),
     IF(BK70&gt;Normwerte!$G$2,1,0),"")
)))))))))))</f>
        <v/>
      </c>
      <c r="BM70" s="6"/>
      <c r="BN70" s="6"/>
      <c r="BO70" s="6"/>
      <c r="BP70" s="6"/>
      <c r="BQ70" s="40" t="str">
        <f>IF(COUNTIF(Table25[[#This Row],[T-Test links
V1
'[s']]:[T-Test links
V2
'[s']]],"&gt;0")&gt;0,
     MIN(Table25[[#This Row],[T-Test links
V1
'[s']]:[T-Test links
V2
'[s']]]),
     "")</f>
        <v/>
      </c>
      <c r="BR70" s="40" t="str">
        <f>IF(COUNTIF(Table25[[#This Row],[T-Test rechts 
V1
'[s']]:[T-Test rechts
V2
'[s']]],"&gt;0")&gt;0,
     MIN(Table25[[#This Row],[T-Test rechts 
V1
'[s']]:[T-Test rechts
V2
'[s']]]),
     "")</f>
        <v/>
      </c>
      <c r="BS7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0" s="57" t="str">
        <f t="shared" si="23"/>
        <v/>
      </c>
      <c r="BU70" s="38" t="str">
        <f>IF(AND(COUNTIF(BT70,"&gt;0")&gt;0,D70="m",J70="U13"),
     IF(BT70&gt;Normwerte!$H$13,1,0),
IF(AND(COUNTIF(BT70,"&gt;0")&gt;0,D70="m",J70="U14"),
     IF(BT70&gt;Normwerte!$H$12,1,0),
IF(AND(COUNTIF(BT70,"&gt;0")&gt;0,D70="m",J70="U15"),
     IF(BT70&gt;Normwerte!$H$11,1,0),
IF(AND(COUNTIF(BT70,"&gt;0")&gt;0,D70="m",J70="U16"),
     IF(BT70&gt;Normwerte!$H$10,1,0),
IF(AND(COUNTIF(BT70,"&gt;0")&gt;0,D70="m",J70="U17"),
     IF(BT70&gt;Normwerte!$H$9,1,0),
IF(AND(COUNTIF(BT70,"&gt;0")&gt;0,D70="m",J70="U18"),
     IF(BT70&gt;Normwerte!$H$8,1,0),
IF(AND(COUNTIF(BT70,"&gt;0")&gt;0,D70="w",J70="U13"),
     IF(BT70&gt;Normwerte!$H$7,1,0),
IF(AND(COUNTIF(BT70,"&gt;0")&gt;0,D70="w",J70="U14"),
     IF(BT70&gt;Normwerte!$H$6,1,0),
IF(AND(COUNTIF(BT70,"&gt;0")&gt;0,D70="w",J70="U15"),
     IF(BT70&gt;Normwerte!$H$5,1,0),
IF(AND(COUNTIF(BT70,"&gt;0")&gt;0,D70="w",J70="U16"),
     IF(BT70&gt;Normwerte!$H$4,1,0),
IF(AND(COUNTIF(BT70,"&gt;0")&gt;0,D70="w",J70="U17"),
     IF(BT70&gt;Normwerte!$H$3,1,0),
IF(AND(COUNTIF(BT70,"&gt;0")&gt;0,D70="w",J70="U18"),
     IF(BT70&gt;Normwerte!$H$2,1,0),"")
)))))))))))</f>
        <v/>
      </c>
    </row>
    <row r="71" spans="2:73" x14ac:dyDescent="0.45">
      <c r="B71" s="103"/>
      <c r="C71" s="103"/>
      <c r="D71" s="43"/>
      <c r="E71" s="93"/>
      <c r="F71" s="53"/>
      <c r="G71" s="5"/>
      <c r="H71" s="95"/>
      <c r="I71" s="12" t="str">
        <f>IF(ISBLANK(Table25[[#This Row],[Geb.Datum
'[TT.MM.JJJJ']]]),"",
     YEAR(Table25[[#This Row],[Geb.Datum
'[TT.MM.JJJJ']]]))</f>
        <v/>
      </c>
      <c r="J71" s="30" t="str">
        <f>_xlfn.XLOOKUP(Table25[[#This Row],[Geburtsjahr]],Altersklasse!$B$2:$B$7,Altersklasse!$A$2:$A$7,"",0)</f>
        <v/>
      </c>
      <c r="K71" s="42" t="str">
        <f t="shared" si="16"/>
        <v/>
      </c>
      <c r="L71" s="50" t="str">
        <f>IF(OR(ISBLANK(AF71),NOT(ISNUMBER(AF71))),"",IF(AND(AF71&gt;0,D71="m",J71="U13"),
    IF(AF71&gt;Normwerte!$J$13,2,IF(AF71&gt;Normwerte!$I$13,1,0)),
IF(AND(AF71&gt;0,D71="m",J71="U14"),
     IF(AF71&gt;Normwerte!$J$12,2,IF(AF71&gt;Normwerte!$I$12,1,0)),
IF(AND(AF71&gt;0,D71="m",J71="U15"),
     IF(AF71&gt;Normwerte!$J$11,2,IF(AF71&gt;Normwerte!$I$11,1,0)),
IF(AND(AF71&gt;0,D71="m",J71="U16"),
     IF(AF71&gt;Normwerte!$J$10,2,IF(AF71&gt;Normwerte!$I$10,1,0)),
IF(AND(AF71&gt;0,D71="m",J71="U17"),
     IF(AF71&gt;Normwerte!$J$9,2,IF(AF71&gt;Normwerte!$I$9,1,0)),
IF(AND(AF71&gt;0,D71="m",J71="U18"),
     IF(AF71&gt;Normwerte!$J$8,2,IF(AF71&gt;Normwerte!$I$8,1,0)),
IF(AND(AF71&gt;0,D71="w",J71="U13"),
     IF(AF71&gt;Normwerte!$J$7,2,IF(AF71&gt;Normwerte!$I$7,1,0)),
IF(AND(AF71&gt;0,D71="w",J71="U14"),
     IF(AF71&gt;Normwerte!$J$6,2,IF(AF71&gt;Normwerte!$I$6,1,0)),
IF(AND(AF71&gt;0,D71="w",J71="U15"),
     IF(AF71&gt;Normwerte!$J$5,2,IF(AF71&gt;Normwerte!$I$5,1,0)),
IF(AND(AF71&gt;0,D71="w",J71="U16"),
     IF(AF71&gt;Normwerte!$J$4,2,IF(AF71&gt;Normwerte!$I$4,1,0)),
IF(AND(AF71&gt;0,D71="w",J71="U17"),
     IF(AF71&gt;Normwerte!$J$3,2,IF(AF71&gt;Normwerte!$I$3,1,0)),
IF(AND(AF71&gt;0,D71="w",J71="U18"),
     IF(AF71&gt;Normwerte!$J$2,2,IF(AF71&gt;Normwerte!$I$2,1,0)),"")
))))))))))))</f>
        <v/>
      </c>
      <c r="M71" s="64" t="str">
        <f>IF(AND(Table25[[#This Row],[Position '[L/AA/MB/S/D']]]="L",L71&lt;2),1,Table25[[#This Row],[Landeskader
Punkte
Anthro Berechnung]])</f>
        <v/>
      </c>
      <c r="N71" s="65" t="str">
        <f>IFERROR(IF((Table25[[#This Row],[Z-Score CMJ]]+Table25[[#This Row],[Z Score Spike]])&gt;0, (Table25[[#This Row],[Z-Score CMJ]]+Table25[[#This Row],[Z Score Spike]])/2, ""), "")</f>
        <v/>
      </c>
      <c r="O71" s="63" t="str">
        <f>IF(AND(COUNTIF(N71,"&gt;0")&gt;0,D71="m",J71="U13"),
    IF(N71&gt;Normwerte!$C$13,1,0),
IF(AND(COUNTIF(N71,"&gt;0")&gt;0,D71="m",J71="U14"),
     IF(N71&gt;Normwerte!$C$12,1,0),
IF(AND(COUNTIF(N71,"&gt;0")&gt;0,D71="m",J71="U15"),
     IF(N71&gt;Normwerte!$C$11,1,0),
IF(AND(COUNTIF(N71,"&gt;0")&gt;0,D71="m",J71="U16"),
     IF(N71&gt;Normwerte!$C$10,1,0),
IF(AND(COUNTIF(N71,"&gt;0")&gt;0,D71="m",J71="U17"),
     IF(N71&gt;Normwerte!$C$9,1,0),
IF(AND(COUNTIF(N71,"&gt;0")&gt;0,D71="m",J71="U18"),
     IF(N71&gt;Normwerte!$C$8,1,0),
IF(AND(COUNTIF(N71,"&gt;0")&gt;0,D71="w",J71="U13"),
     IF(N71&gt;Normwerte!$C$7,1,0),
IF(AND(COUNTIF(N71,"&gt;0")&gt;0,D71="w",J71="U14"),
     IF(N71&gt;Normwerte!$C$6,1,0),
IF(AND(COUNTIF(N71,"&gt;0")&gt;0,D71="w",J71="U15"),
     IF(N71&gt;Normwerte!$C$5,1,0),
IF(AND(COUNTIF(N71,"&gt;0")&gt;0,D71="w",J71="U16"),
     IF(N71&gt;Normwerte!$C$4,1,0),
IF(AND(COUNTIF(N71,"&gt;0")&gt;0,D71="w",J71="U17"),
     IF(N71&gt;Normwerte!$C$3,1,0),
IF(AND(COUNTIF(N71,"&gt;0")&gt;0,D71="w",J71="U18"),
     IF(N71&gt;Normwerte!$C$2,1,0),"")
)))))))))))</f>
        <v/>
      </c>
      <c r="P7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1" s="63" t="str">
        <f>IF(AND(COUNTIF(P71,"&gt;0")&gt;0,D71="m",J71="U13"),
    IF(P71&gt;Normwerte!$F$13,1,0),
IF(AND(COUNTIF(P71,"&gt;0")&gt;0,D71="m",J71="U14"),
     IF(P71&gt;Normwerte!$F$12,1,0),
IF(AND(COUNTIF(P71,"&gt;0")&gt;0,D71="m",J71="U15"),
     IF(P71&gt;Normwerte!$F$11,1,0),
IF(AND(COUNTIF(P71,"&gt;0")&gt;0,D71="m",J71="U16"),
     IF(P71&gt;Normwerte!$F$10,1,0),
IF(AND(COUNTIF(P71,"&gt;0")&gt;0,D71="m",J71="U17"),
     IF(P71&gt;Normwerte!$F$9,1,0),
IF(AND(COUNTIF(P71,"&gt;0")&gt;0,D71="m",J71="U18"),
     IF(P71&gt;Normwerte!$F$8,1,0),
IF(AND(COUNTIF(P71,"&gt;0")&gt;0,D71="w",J71="U13"),
     IF(P71&gt;Normwerte!$F$7,1,0),
IF(AND(COUNTIF(P71,"&gt;0")&gt;0,D71="w",J71="U14"),
     IF(P71&gt;Normwerte!$F$6,1,0),
IF(AND(COUNTIF(P71,"&gt;0")&gt;0,D71="w",J71="U15"),
     IF(P71&gt;Normwerte!$F$5,1,0),
IF(AND(COUNTIF(P71,"&gt;0")&gt;0,D71="w",J71="U16"),
     IF(P71&gt;Normwerte!$F$4,1,0),
IF(AND(COUNTIF(P71,"&gt;0")&gt;0,D71="w",J71="U17"),
     IF(P71&gt;Normwerte!$F$3,1,0),
IF(AND(COUNTIF(P71,"&gt;0")&gt;0,D71="w",J71="U18"),
     IF(P71&gt;Normwerte!$F$2,1,0),"")
)))))))))))</f>
        <v/>
      </c>
      <c r="R71" s="66" t="str">
        <f>Table25[[#This Row],[Punkte
T-Test]]</f>
        <v/>
      </c>
      <c r="S71" s="73" t="str">
        <f>IF(SUMIF(Table25[[#This Row],[Landeskader
Punkte
Anthro]:[Landeskader
Punkte
T-Test]],"&gt;0")=0,
    "",
    SUM(M71,O71,Q71,R71))</f>
        <v/>
      </c>
      <c r="T71" s="101"/>
      <c r="U71" s="101"/>
      <c r="V71" s="26"/>
      <c r="W71" s="26"/>
      <c r="X71" s="26"/>
      <c r="Y71" s="24"/>
      <c r="Z71" s="24"/>
      <c r="AA71" s="24"/>
      <c r="AB71" s="26"/>
      <c r="AC71" s="26"/>
      <c r="AD7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1" s="55" t="str">
        <f t="shared" si="24"/>
        <v/>
      </c>
      <c r="AF71" s="75" t="str">
        <f t="shared" si="17"/>
        <v/>
      </c>
      <c r="AG71" s="74"/>
      <c r="AH71" s="52"/>
      <c r="AI71" s="24"/>
      <c r="AJ71" s="36" t="str">
        <f>IF(COUNTIF(Table25[[#This Row],[Jump &amp; Reach 
(CMJ) V1]:[Jump &amp; Reach 
(CMJ) V3]],"&gt;0")&gt;0,
     MAX(Table25[[#This Row],[Jump &amp; Reach 
(CMJ) V1]:[Jump &amp; Reach 
(CMJ) V3]]),
     "")</f>
        <v/>
      </c>
      <c r="AK71" s="37" t="str">
        <f>IF(COUNTIF(Table25[[#This Row],[Jump &amp; Reach 
(CMJ) max.]],"&gt;0")&gt;0,
     Table25[[#This Row],[Jump &amp; Reach 
(CMJ) max.]]-Table25[[#This Row],[Reichhöhe
einarmig '[cm']]],
     "")</f>
        <v/>
      </c>
      <c r="AL71" s="57" t="str">
        <f t="shared" si="18"/>
        <v/>
      </c>
      <c r="AM71" s="38" t="str">
        <f>IF(AND(COUNTIF(AL71,"&gt;0")&gt;0,D71="m",J71="U13"),
    IF(AL71&gt;Normwerte!$C$13,1,0),
IF(AND(COUNTIF(AL71,"&gt;0")&gt;0,D71="m",J71="U14"),
     IF(AL71&gt;Normwerte!$C$12,1,0),
IF(AND(COUNTIF(AL71,"&gt;0")&gt;0,D71="m",J71="U15"),
     IF(AL71&gt;Normwerte!$C$11,1,0),
IF(AND(COUNTIF(AL71,"&gt;0")&gt;0,D71="m",J71="U16"),
     IF(AL71&gt;Normwerte!$C$10,1,0),
IF(AND(COUNTIF(AL71,"&gt;0")&gt;0,D71="m",J71="U17"),
     IF(AL71&gt;Normwerte!$C$9,1,0),
IF(AND(COUNTIF(AL71,"&gt;0")&gt;0,D71="m",J71="U18"),
     IF(AL71&gt;Normwerte!$C$8,1,0),
IF(AND(COUNTIF(AL71,"&gt;0")&gt;0,D71="w",J71="U13"),
     IF(AL71&gt;Normwerte!$C$7,1,0),
IF(AND(COUNTIF(AL71,"&gt;0")&gt;0,D71="w",J71="U14"),
     IF(AL71&gt;Normwerte!$C$6,1,0),
IF(AND(COUNTIF(AL71,"&gt;0")&gt;0,D71="w",J71="U15"),
     IF(AL71&gt;Normwerte!$C$5,1,0),
IF(AND(COUNTIF(AL71,"&gt;0")&gt;0,D71="w",J71="U16"),
     IF(AL71&gt;Normwerte!$C$4,1,0),
IF(AND(COUNTIF(AL71,"&gt;0")&gt;0,D71="w",J71="U17"),
     IF(AL71&gt;Normwerte!$C$3,1,0),
IF(AND(COUNTIF(AL71,"&gt;0")&gt;0,D71="w",J71="U18"),
     IF(AL71&gt;Normwerte!$C$2,1,0),"")
)))))))))))</f>
        <v/>
      </c>
      <c r="AN71" s="6"/>
      <c r="AO71" s="6"/>
      <c r="AP71" s="6"/>
      <c r="AQ7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1" s="38" t="str">
        <f>IF(COUNTIF(Table25[[#This Row],[Jump &amp; Reach 
(Spike) max.]],"&gt;0")&gt;0,
     Table25[[#This Row],[Jump &amp; Reach 
(Spike) max.]]-Table25[[#This Row],[Reichhöhe
einarmig '[cm']]],
     "")</f>
        <v/>
      </c>
      <c r="AS71" s="57" t="str">
        <f t="shared" si="19"/>
        <v/>
      </c>
      <c r="AT71" s="38" t="str">
        <f>IF(AND(COUNTIF(AS71,"&gt;0")&gt;0,D71="m",J71="U13"),
    IF(AS71&gt;Normwerte!$D$13,1,0),
IF(AND(COUNTIF(AS71,"&gt;0")&gt;0,D71="m",J71="U14"),
     IF(AS71&gt;Normwerte!$D$12,1,0),
IF(AND(COUNTIF(AS71,"&gt;0")&gt;0,D71="m",J71="U15"),
     IF(AS71&gt;Normwerte!$D$11,1,0),
IF(AND(COUNTIF(AS71,"&gt;0")&gt;0,D71="m",J71="U16"),
     IF(AS71&gt;Normwerte!$D$10,1,0),
IF(AND(COUNTIF(AS71,"&gt;0")&gt;0,D71="m",J71="U17"),
     IF(AS71&gt;Normwerte!$D$9,1,0),
IF(AND(COUNTIF(AS71,"&gt;0")&gt;0,D71="m",J71="U18"),
     IF(AS71&gt;Normwerte!$D$8,1,0),
IF(AND(COUNTIF(AS71,"&gt;0")&gt;0,D71="w",J71="U13"),
     IF(AS71&gt;Normwerte!$D$7,1,0),
IF(AND(COUNTIF(AS71,"&gt;0")&gt;0,D71="w",J71="U14"),
     IF(AS71&gt;Normwerte!$D$6,1,0),
IF(AND(COUNTIF(AS71,"&gt;0")&gt;0,D71="w",J71="U15"),
     IF(AS71&gt;Normwerte!$D$5,1,0),
IF(AND(COUNTIF(AS71,"&gt;0")&gt;0,D71="w",J71="U16"),
     IF(AS71&gt;Normwerte!$D$4,1,0),
IF(AND(COUNTIF(AS71,"&gt;0")&gt;0,D71="w",J71="U17"),
     IF(AS71&gt;Normwerte!$D$3,1,0),
IF(AND(COUNTIF(AS71,"&gt;0")&gt;0,D71="w",J71="U18"),
     IF(AS71&gt;Normwerte!$D$2,1,0),"")
)))))))))))</f>
        <v/>
      </c>
      <c r="AU71" s="6"/>
      <c r="AV71" s="6"/>
      <c r="AW71" s="6"/>
      <c r="AX7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1" s="57" t="str">
        <f t="shared" si="20"/>
        <v/>
      </c>
      <c r="AZ71" s="38" t="str">
        <f>IF(AND(COUNTIF(AY71,"&gt;0")&gt;0,D71="m",J71="U13"),
    IF(AY71&gt;Normwerte!$E$13,1,0),
IF(AND(COUNTIF(AY71,"&gt;0")&gt;0,D71="m",J71="U14"),
     IF(AY71&gt;Normwerte!$E$12,1,0),
IF(AND(COUNTIF(AY71,"&gt;0")&gt;0,D71="m",J71="U15"),
     IF(AY71&gt;Normwerte!$E$11,1,0),
IF(AND(COUNTIF(AY71,"&gt;0")&gt;0,D71="m",J71="U16"),
     IF(AY71&gt;Normwerte!$E$10,1,0),
IF(AND(COUNTIF(AY71,"&gt;0")&gt;0,D71="m",J71="U17"),
     IF(AY71&gt;Normwerte!$E$9,1,0),
IF(AND(COUNTIF(AY71,"&gt;0")&gt;0,D71="m",J71="U18"),
     IF(AY71&gt;Normwerte!$E$8,1,0),
IF(AND(COUNTIF(AY71,"&gt;0")&gt;0,D71="w",J71="U13"),
     IF(AY71&gt;Normwerte!$E$7,1,0),
IF(AND(COUNTIF(AY71,"&gt;0")&gt;0,D71="w",J71="U14"),
     IF(AY71&gt;Normwerte!$E$6,1,0),
IF(AND(COUNTIF(AY71,"&gt;0")&gt;0,D71="w",J71="U15"),
     IF(AY71&gt;Normwerte!$E$5,1,0),
IF(AND(COUNTIF(AY71,"&gt;0")&gt;0,D71="w",J71="U16"),
     IF(AY71&gt;Normwerte!$E$4,1,0),
IF(AND(COUNTIF(AY71,"&gt;0")&gt;0,D71="w",J71="U17"),
     IF(AY71&gt;Normwerte!$E$3,1,0),
IF(AND(COUNTIF(AY71,"&gt;0")&gt;0,D71="w",J71="U18"),
     IF(AY71&gt;Normwerte!$E$2,1,0),"")
)))))))))))</f>
        <v/>
      </c>
      <c r="BA71" s="6"/>
      <c r="BB71" s="6"/>
      <c r="BC71" s="6"/>
      <c r="BD7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1" s="56" t="str">
        <f t="shared" si="22"/>
        <v/>
      </c>
      <c r="BF71" s="38" t="str">
        <f>IF(AND(COUNTIF(BE71,"&gt;0")&gt;0,D71="m",J71="U13"),
    IF(BE71&gt;Normwerte!$F$13,1,0),
IF(AND(COUNTIF(BE71,"&gt;0")&gt;0,D71="m",J71="U14"),
     IF(BE71&gt;Normwerte!$F$12,1,0),
IF(AND(COUNTIF(BE71,"&gt;0")&gt;0,D71="m",J71="U15"),
     IF(BE71&gt;Normwerte!$F$11,1,0),
IF(AND(COUNTIF(BE71,"&gt;0")&gt;0,D71="m",J71="U16"),
     IF(BE71&gt;Normwerte!$F$10,1,0),
IF(AND(COUNTIF(BE71,"&gt;0")&gt;0,D71="m",J71="U17"),
     IF(BE71&gt;Normwerte!$F$9,1,0),
IF(AND(COUNTIF(BE71,"&gt;0")&gt;0,D71="m",J71="U18"),
     IF(BE71&gt;Normwerte!$F$8,1,0),
IF(AND(COUNTIF(BE71,"&gt;0")&gt;0,D71="w",J71="U13"),
     IF(BE71&gt;Normwerte!$F$7,1,0),
IF(AND(COUNTIF(BE71,"&gt;0")&gt;0,D71="w",J71="U14"),
     IF(BE71&gt;Normwerte!$F$6,1,0),
IF(AND(COUNTIF(BE71,"&gt;0")&gt;0,D71="w",J71="U15"),
     IF(BE71&gt;Normwerte!$F$5,1,0),
IF(AND(COUNTIF(BE71,"&gt;0")&gt;0,D71="w",J71="U16"),
     IF(BE71&gt;Normwerte!$F$4,1,0),
IF(AND(COUNTIF(BE71,"&gt;0")&gt;0,D71="w",J71="U17"),
     IF(BE71&gt;Normwerte!$F$3,1,0),
IF(AND(COUNTIF(BE71,"&gt;0")&gt;0,D71="w",J71="U18"),
     IF(BE71&gt;Normwerte!$F$2,1,0),"")
)))))))))))</f>
        <v/>
      </c>
      <c r="BG71" s="6"/>
      <c r="BH71" s="6"/>
      <c r="BI71" s="6"/>
      <c r="BJ71" s="40" t="str">
        <f>IF(COUNTIF(Table25[[#This Row],[Schlagballwurf V1
'[km/h']]:[Schlagballwurf V3
'[km/h']]],"&gt;0")&gt;0,
     MAX(Table25[[#This Row],[Schlagballwurf V1
'[km/h']]:[Schlagballwurf V3
'[km/h']]]),
     "")</f>
        <v/>
      </c>
      <c r="BK71" s="57" t="str">
        <f t="shared" si="21"/>
        <v/>
      </c>
      <c r="BL71" s="38" t="str">
        <f>IF(AND(COUNTIF(BK71,"&gt;0")&gt;0,D71="m",J71="U13"),
     IF(BK71&gt;Normwerte!$G$13,1,0),
IF(AND(COUNTIF(BK71,"&gt;0")&gt;0,D71="m",J71="U14"),
     IF(BK71&gt;Normwerte!$G$12,1,0),
IF(AND(COUNTIF(BK71,"&gt;0")&gt;0,D71="m",J71="U15"),
     IF(BK71&gt;Normwerte!$G$11,1,0),
IF(AND(COUNTIF(BK71,"&gt;0")&gt;0,D71="m",J71="U16"),
     IF(BK71&gt;Normwerte!$G$10,1,0),
IF(AND(COUNTIF(BK71,"&gt;0")&gt;0,D71="m",J71="U17"),
     IF(BK71&gt;Normwerte!$G$9,1,0),
IF(AND(COUNTIF(BK71,"&gt;0")&gt;0,D71="m",J71="U18"),
     IF(BK71&gt;Normwerte!$G$8,1,0),
IF(AND(COUNTIF(BK71,"&gt;0")&gt;0,D71="w",J71="U13"),
     IF(BK71&gt;Normwerte!$G$7,1,0),
IF(AND(COUNTIF(BK71,"&gt;0")&gt;0,D71="w",J71="U14"),
     IF(BK71&gt;Normwerte!$G$6,1,0),
IF(AND(COUNTIF(BK71,"&gt;0")&gt;0,D71="w",J71="U15"),
     IF(BK71&gt;Normwerte!$G$5,1,0),
IF(AND(COUNTIF(BK71,"&gt;0")&gt;0,D71="w",J71="U16"),
     IF(BK71&gt;Normwerte!$G$4,1,0),
IF(AND(COUNTIF(BK71,"&gt;0")&gt;0,D71="w",J71="U17"),
     IF(BK71&gt;Normwerte!$G$3,1,0),
IF(AND(COUNTIF(BK71,"&gt;0")&gt;0,D71="w",J71="U18"),
     IF(BK71&gt;Normwerte!$G$2,1,0),"")
)))))))))))</f>
        <v/>
      </c>
      <c r="BM71" s="6"/>
      <c r="BN71" s="6"/>
      <c r="BO71" s="6"/>
      <c r="BP71" s="6"/>
      <c r="BQ71" s="40" t="str">
        <f>IF(COUNTIF(Table25[[#This Row],[T-Test links
V1
'[s']]:[T-Test links
V2
'[s']]],"&gt;0")&gt;0,
     MIN(Table25[[#This Row],[T-Test links
V1
'[s']]:[T-Test links
V2
'[s']]]),
     "")</f>
        <v/>
      </c>
      <c r="BR71" s="40" t="str">
        <f>IF(COUNTIF(Table25[[#This Row],[T-Test rechts 
V1
'[s']]:[T-Test rechts
V2
'[s']]],"&gt;0")&gt;0,
     MIN(Table25[[#This Row],[T-Test rechts 
V1
'[s']]:[T-Test rechts
V2
'[s']]]),
     "")</f>
        <v/>
      </c>
      <c r="BS7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1" s="57" t="str">
        <f t="shared" si="23"/>
        <v/>
      </c>
      <c r="BU71" s="38" t="str">
        <f>IF(AND(COUNTIF(BT71,"&gt;0")&gt;0,D71="m",J71="U13"),
     IF(BT71&gt;Normwerte!$H$13,1,0),
IF(AND(COUNTIF(BT71,"&gt;0")&gt;0,D71="m",J71="U14"),
     IF(BT71&gt;Normwerte!$H$12,1,0),
IF(AND(COUNTIF(BT71,"&gt;0")&gt;0,D71="m",J71="U15"),
     IF(BT71&gt;Normwerte!$H$11,1,0),
IF(AND(COUNTIF(BT71,"&gt;0")&gt;0,D71="m",J71="U16"),
     IF(BT71&gt;Normwerte!$H$10,1,0),
IF(AND(COUNTIF(BT71,"&gt;0")&gt;0,D71="m",J71="U17"),
     IF(BT71&gt;Normwerte!$H$9,1,0),
IF(AND(COUNTIF(BT71,"&gt;0")&gt;0,D71="m",J71="U18"),
     IF(BT71&gt;Normwerte!$H$8,1,0),
IF(AND(COUNTIF(BT71,"&gt;0")&gt;0,D71="w",J71="U13"),
     IF(BT71&gt;Normwerte!$H$7,1,0),
IF(AND(COUNTIF(BT71,"&gt;0")&gt;0,D71="w",J71="U14"),
     IF(BT71&gt;Normwerte!$H$6,1,0),
IF(AND(COUNTIF(BT71,"&gt;0")&gt;0,D71="w",J71="U15"),
     IF(BT71&gt;Normwerte!$H$5,1,0),
IF(AND(COUNTIF(BT71,"&gt;0")&gt;0,D71="w",J71="U16"),
     IF(BT71&gt;Normwerte!$H$4,1,0),
IF(AND(COUNTIF(BT71,"&gt;0")&gt;0,D71="w",J71="U17"),
     IF(BT71&gt;Normwerte!$H$3,1,0),
IF(AND(COUNTIF(BT71,"&gt;0")&gt;0,D71="w",J71="U18"),
     IF(BT71&gt;Normwerte!$H$2,1,0),"")
)))))))))))</f>
        <v/>
      </c>
    </row>
    <row r="72" spans="2:73" x14ac:dyDescent="0.45">
      <c r="B72" s="103"/>
      <c r="C72" s="103"/>
      <c r="D72" s="43"/>
      <c r="E72" s="93"/>
      <c r="F72" s="53"/>
      <c r="G72" s="5"/>
      <c r="H72" s="95"/>
      <c r="I72" s="12" t="str">
        <f>IF(ISBLANK(Table25[[#This Row],[Geb.Datum
'[TT.MM.JJJJ']]]),"",
     YEAR(Table25[[#This Row],[Geb.Datum
'[TT.MM.JJJJ']]]))</f>
        <v/>
      </c>
      <c r="J72" s="30" t="str">
        <f>_xlfn.XLOOKUP(Table25[[#This Row],[Geburtsjahr]],Altersklasse!$B$2:$B$7,Altersklasse!$A$2:$A$7,"",0)</f>
        <v/>
      </c>
      <c r="K72" s="42" t="str">
        <f t="shared" si="16"/>
        <v/>
      </c>
      <c r="L72" s="50" t="str">
        <f>IF(OR(ISBLANK(AF72),NOT(ISNUMBER(AF72))),"",IF(AND(AF72&gt;0,D72="m",J72="U13"),
    IF(AF72&gt;Normwerte!$J$13,2,IF(AF72&gt;Normwerte!$I$13,1,0)),
IF(AND(AF72&gt;0,D72="m",J72="U14"),
     IF(AF72&gt;Normwerte!$J$12,2,IF(AF72&gt;Normwerte!$I$12,1,0)),
IF(AND(AF72&gt;0,D72="m",J72="U15"),
     IF(AF72&gt;Normwerte!$J$11,2,IF(AF72&gt;Normwerte!$I$11,1,0)),
IF(AND(AF72&gt;0,D72="m",J72="U16"),
     IF(AF72&gt;Normwerte!$J$10,2,IF(AF72&gt;Normwerte!$I$10,1,0)),
IF(AND(AF72&gt;0,D72="m",J72="U17"),
     IF(AF72&gt;Normwerte!$J$9,2,IF(AF72&gt;Normwerte!$I$9,1,0)),
IF(AND(AF72&gt;0,D72="m",J72="U18"),
     IF(AF72&gt;Normwerte!$J$8,2,IF(AF72&gt;Normwerte!$I$8,1,0)),
IF(AND(AF72&gt;0,D72="w",J72="U13"),
     IF(AF72&gt;Normwerte!$J$7,2,IF(AF72&gt;Normwerte!$I$7,1,0)),
IF(AND(AF72&gt;0,D72="w",J72="U14"),
     IF(AF72&gt;Normwerte!$J$6,2,IF(AF72&gt;Normwerte!$I$6,1,0)),
IF(AND(AF72&gt;0,D72="w",J72="U15"),
     IF(AF72&gt;Normwerte!$J$5,2,IF(AF72&gt;Normwerte!$I$5,1,0)),
IF(AND(AF72&gt;0,D72="w",J72="U16"),
     IF(AF72&gt;Normwerte!$J$4,2,IF(AF72&gt;Normwerte!$I$4,1,0)),
IF(AND(AF72&gt;0,D72="w",J72="U17"),
     IF(AF72&gt;Normwerte!$J$3,2,IF(AF72&gt;Normwerte!$I$3,1,0)),
IF(AND(AF72&gt;0,D72="w",J72="U18"),
     IF(AF72&gt;Normwerte!$J$2,2,IF(AF72&gt;Normwerte!$I$2,1,0)),"")
))))))))))))</f>
        <v/>
      </c>
      <c r="M72" s="64" t="str">
        <f>IF(AND(Table25[[#This Row],[Position '[L/AA/MB/S/D']]]="L",L72&lt;2),1,Table25[[#This Row],[Landeskader
Punkte
Anthro Berechnung]])</f>
        <v/>
      </c>
      <c r="N72" s="65" t="str">
        <f>IFERROR(IF((Table25[[#This Row],[Z-Score CMJ]]+Table25[[#This Row],[Z Score Spike]])&gt;0, (Table25[[#This Row],[Z-Score CMJ]]+Table25[[#This Row],[Z Score Spike]])/2, ""), "")</f>
        <v/>
      </c>
      <c r="O72" s="63" t="str">
        <f>IF(AND(COUNTIF(N72,"&gt;0")&gt;0,D72="m",J72="U13"),
    IF(N72&gt;Normwerte!$C$13,1,0),
IF(AND(COUNTIF(N72,"&gt;0")&gt;0,D72="m",J72="U14"),
     IF(N72&gt;Normwerte!$C$12,1,0),
IF(AND(COUNTIF(N72,"&gt;0")&gt;0,D72="m",J72="U15"),
     IF(N72&gt;Normwerte!$C$11,1,0),
IF(AND(COUNTIF(N72,"&gt;0")&gt;0,D72="m",J72="U16"),
     IF(N72&gt;Normwerte!$C$10,1,0),
IF(AND(COUNTIF(N72,"&gt;0")&gt;0,D72="m",J72="U17"),
     IF(N72&gt;Normwerte!$C$9,1,0),
IF(AND(COUNTIF(N72,"&gt;0")&gt;0,D72="m",J72="U18"),
     IF(N72&gt;Normwerte!$C$8,1,0),
IF(AND(COUNTIF(N72,"&gt;0")&gt;0,D72="w",J72="U13"),
     IF(N72&gt;Normwerte!$C$7,1,0),
IF(AND(COUNTIF(N72,"&gt;0")&gt;0,D72="w",J72="U14"),
     IF(N72&gt;Normwerte!$C$6,1,0),
IF(AND(COUNTIF(N72,"&gt;0")&gt;0,D72="w",J72="U15"),
     IF(N72&gt;Normwerte!$C$5,1,0),
IF(AND(COUNTIF(N72,"&gt;0")&gt;0,D72="w",J72="U16"),
     IF(N72&gt;Normwerte!$C$4,1,0),
IF(AND(COUNTIF(N72,"&gt;0")&gt;0,D72="w",J72="U17"),
     IF(N72&gt;Normwerte!$C$3,1,0),
IF(AND(COUNTIF(N72,"&gt;0")&gt;0,D72="w",J72="U18"),
     IF(N72&gt;Normwerte!$C$2,1,0),"")
)))))))))))</f>
        <v/>
      </c>
      <c r="P7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2" s="63" t="str">
        <f>IF(AND(COUNTIF(P72,"&gt;0")&gt;0,D72="m",J72="U13"),
    IF(P72&gt;Normwerte!$F$13,1,0),
IF(AND(COUNTIF(P72,"&gt;0")&gt;0,D72="m",J72="U14"),
     IF(P72&gt;Normwerte!$F$12,1,0),
IF(AND(COUNTIF(P72,"&gt;0")&gt;0,D72="m",J72="U15"),
     IF(P72&gt;Normwerte!$F$11,1,0),
IF(AND(COUNTIF(P72,"&gt;0")&gt;0,D72="m",J72="U16"),
     IF(P72&gt;Normwerte!$F$10,1,0),
IF(AND(COUNTIF(P72,"&gt;0")&gt;0,D72="m",J72="U17"),
     IF(P72&gt;Normwerte!$F$9,1,0),
IF(AND(COUNTIF(P72,"&gt;0")&gt;0,D72="m",J72="U18"),
     IF(P72&gt;Normwerte!$F$8,1,0),
IF(AND(COUNTIF(P72,"&gt;0")&gt;0,D72="w",J72="U13"),
     IF(P72&gt;Normwerte!$F$7,1,0),
IF(AND(COUNTIF(P72,"&gt;0")&gt;0,D72="w",J72="U14"),
     IF(P72&gt;Normwerte!$F$6,1,0),
IF(AND(COUNTIF(P72,"&gt;0")&gt;0,D72="w",J72="U15"),
     IF(P72&gt;Normwerte!$F$5,1,0),
IF(AND(COUNTIF(P72,"&gt;0")&gt;0,D72="w",J72="U16"),
     IF(P72&gt;Normwerte!$F$4,1,0),
IF(AND(COUNTIF(P72,"&gt;0")&gt;0,D72="w",J72="U17"),
     IF(P72&gt;Normwerte!$F$3,1,0),
IF(AND(COUNTIF(P72,"&gt;0")&gt;0,D72="w",J72="U18"),
     IF(P72&gt;Normwerte!$F$2,1,0),"")
)))))))))))</f>
        <v/>
      </c>
      <c r="R72" s="66" t="str">
        <f>Table25[[#This Row],[Punkte
T-Test]]</f>
        <v/>
      </c>
      <c r="S72" s="73" t="str">
        <f>IF(SUMIF(Table25[[#This Row],[Landeskader
Punkte
Anthro]:[Landeskader
Punkte
T-Test]],"&gt;0")=0,
    "",
    SUM(M72,O72,Q72,R72))</f>
        <v/>
      </c>
      <c r="T72" s="101"/>
      <c r="U72" s="101"/>
      <c r="V72" s="26"/>
      <c r="W72" s="26"/>
      <c r="X72" s="26"/>
      <c r="Y72" s="24"/>
      <c r="Z72" s="24"/>
      <c r="AA72" s="24"/>
      <c r="AB72" s="26"/>
      <c r="AC72" s="26"/>
      <c r="AD7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2" s="55" t="str">
        <f t="shared" si="24"/>
        <v/>
      </c>
      <c r="AF72" s="75" t="str">
        <f t="shared" si="17"/>
        <v/>
      </c>
      <c r="AG72" s="74"/>
      <c r="AH72" s="52"/>
      <c r="AI72" s="24"/>
      <c r="AJ72" s="36" t="str">
        <f>IF(COUNTIF(Table25[[#This Row],[Jump &amp; Reach 
(CMJ) V1]:[Jump &amp; Reach 
(CMJ) V3]],"&gt;0")&gt;0,
     MAX(Table25[[#This Row],[Jump &amp; Reach 
(CMJ) V1]:[Jump &amp; Reach 
(CMJ) V3]]),
     "")</f>
        <v/>
      </c>
      <c r="AK72" s="37" t="str">
        <f>IF(COUNTIF(Table25[[#This Row],[Jump &amp; Reach 
(CMJ) max.]],"&gt;0")&gt;0,
     Table25[[#This Row],[Jump &amp; Reach 
(CMJ) max.]]-Table25[[#This Row],[Reichhöhe
einarmig '[cm']]],
     "")</f>
        <v/>
      </c>
      <c r="AL72" s="57" t="str">
        <f t="shared" si="18"/>
        <v/>
      </c>
      <c r="AM72" s="38" t="str">
        <f>IF(AND(COUNTIF(AL72,"&gt;0")&gt;0,D72="m",J72="U13"),
    IF(AL72&gt;Normwerte!$C$13,1,0),
IF(AND(COUNTIF(AL72,"&gt;0")&gt;0,D72="m",J72="U14"),
     IF(AL72&gt;Normwerte!$C$12,1,0),
IF(AND(COUNTIF(AL72,"&gt;0")&gt;0,D72="m",J72="U15"),
     IF(AL72&gt;Normwerte!$C$11,1,0),
IF(AND(COUNTIF(AL72,"&gt;0")&gt;0,D72="m",J72="U16"),
     IF(AL72&gt;Normwerte!$C$10,1,0),
IF(AND(COUNTIF(AL72,"&gt;0")&gt;0,D72="m",J72="U17"),
     IF(AL72&gt;Normwerte!$C$9,1,0),
IF(AND(COUNTIF(AL72,"&gt;0")&gt;0,D72="m",J72="U18"),
     IF(AL72&gt;Normwerte!$C$8,1,0),
IF(AND(COUNTIF(AL72,"&gt;0")&gt;0,D72="w",J72="U13"),
     IF(AL72&gt;Normwerte!$C$7,1,0),
IF(AND(COUNTIF(AL72,"&gt;0")&gt;0,D72="w",J72="U14"),
     IF(AL72&gt;Normwerte!$C$6,1,0),
IF(AND(COUNTIF(AL72,"&gt;0")&gt;0,D72="w",J72="U15"),
     IF(AL72&gt;Normwerte!$C$5,1,0),
IF(AND(COUNTIF(AL72,"&gt;0")&gt;0,D72="w",J72="U16"),
     IF(AL72&gt;Normwerte!$C$4,1,0),
IF(AND(COUNTIF(AL72,"&gt;0")&gt;0,D72="w",J72="U17"),
     IF(AL72&gt;Normwerte!$C$3,1,0),
IF(AND(COUNTIF(AL72,"&gt;0")&gt;0,D72="w",J72="U18"),
     IF(AL72&gt;Normwerte!$C$2,1,0),"")
)))))))))))</f>
        <v/>
      </c>
      <c r="AN72" s="6"/>
      <c r="AO72" s="6"/>
      <c r="AP72" s="6"/>
      <c r="AQ7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2" s="38" t="str">
        <f>IF(COUNTIF(Table25[[#This Row],[Jump &amp; Reach 
(Spike) max.]],"&gt;0")&gt;0,
     Table25[[#This Row],[Jump &amp; Reach 
(Spike) max.]]-Table25[[#This Row],[Reichhöhe
einarmig '[cm']]],
     "")</f>
        <v/>
      </c>
      <c r="AS72" s="57" t="str">
        <f t="shared" si="19"/>
        <v/>
      </c>
      <c r="AT72" s="38" t="str">
        <f>IF(AND(COUNTIF(AS72,"&gt;0")&gt;0,D72="m",J72="U13"),
    IF(AS72&gt;Normwerte!$D$13,1,0),
IF(AND(COUNTIF(AS72,"&gt;0")&gt;0,D72="m",J72="U14"),
     IF(AS72&gt;Normwerte!$D$12,1,0),
IF(AND(COUNTIF(AS72,"&gt;0")&gt;0,D72="m",J72="U15"),
     IF(AS72&gt;Normwerte!$D$11,1,0),
IF(AND(COUNTIF(AS72,"&gt;0")&gt;0,D72="m",J72="U16"),
     IF(AS72&gt;Normwerte!$D$10,1,0),
IF(AND(COUNTIF(AS72,"&gt;0")&gt;0,D72="m",J72="U17"),
     IF(AS72&gt;Normwerte!$D$9,1,0),
IF(AND(COUNTIF(AS72,"&gt;0")&gt;0,D72="m",J72="U18"),
     IF(AS72&gt;Normwerte!$D$8,1,0),
IF(AND(COUNTIF(AS72,"&gt;0")&gt;0,D72="w",J72="U13"),
     IF(AS72&gt;Normwerte!$D$7,1,0),
IF(AND(COUNTIF(AS72,"&gt;0")&gt;0,D72="w",J72="U14"),
     IF(AS72&gt;Normwerte!$D$6,1,0),
IF(AND(COUNTIF(AS72,"&gt;0")&gt;0,D72="w",J72="U15"),
     IF(AS72&gt;Normwerte!$D$5,1,0),
IF(AND(COUNTIF(AS72,"&gt;0")&gt;0,D72="w",J72="U16"),
     IF(AS72&gt;Normwerte!$D$4,1,0),
IF(AND(COUNTIF(AS72,"&gt;0")&gt;0,D72="w",J72="U17"),
     IF(AS72&gt;Normwerte!$D$3,1,0),
IF(AND(COUNTIF(AS72,"&gt;0")&gt;0,D72="w",J72="U18"),
     IF(AS72&gt;Normwerte!$D$2,1,0),"")
)))))))))))</f>
        <v/>
      </c>
      <c r="AU72" s="6"/>
      <c r="AV72" s="6"/>
      <c r="AW72" s="6"/>
      <c r="AX7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2" s="57" t="str">
        <f t="shared" si="20"/>
        <v/>
      </c>
      <c r="AZ72" s="38" t="str">
        <f>IF(AND(COUNTIF(AY72,"&gt;0")&gt;0,D72="m",J72="U13"),
    IF(AY72&gt;Normwerte!$E$13,1,0),
IF(AND(COUNTIF(AY72,"&gt;0")&gt;0,D72="m",J72="U14"),
     IF(AY72&gt;Normwerte!$E$12,1,0),
IF(AND(COUNTIF(AY72,"&gt;0")&gt;0,D72="m",J72="U15"),
     IF(AY72&gt;Normwerte!$E$11,1,0),
IF(AND(COUNTIF(AY72,"&gt;0")&gt;0,D72="m",J72="U16"),
     IF(AY72&gt;Normwerte!$E$10,1,0),
IF(AND(COUNTIF(AY72,"&gt;0")&gt;0,D72="m",J72="U17"),
     IF(AY72&gt;Normwerte!$E$9,1,0),
IF(AND(COUNTIF(AY72,"&gt;0")&gt;0,D72="m",J72="U18"),
     IF(AY72&gt;Normwerte!$E$8,1,0),
IF(AND(COUNTIF(AY72,"&gt;0")&gt;0,D72="w",J72="U13"),
     IF(AY72&gt;Normwerte!$E$7,1,0),
IF(AND(COUNTIF(AY72,"&gt;0")&gt;0,D72="w",J72="U14"),
     IF(AY72&gt;Normwerte!$E$6,1,0),
IF(AND(COUNTIF(AY72,"&gt;0")&gt;0,D72="w",J72="U15"),
     IF(AY72&gt;Normwerte!$E$5,1,0),
IF(AND(COUNTIF(AY72,"&gt;0")&gt;0,D72="w",J72="U16"),
     IF(AY72&gt;Normwerte!$E$4,1,0),
IF(AND(COUNTIF(AY72,"&gt;0")&gt;0,D72="w",J72="U17"),
     IF(AY72&gt;Normwerte!$E$3,1,0),
IF(AND(COUNTIF(AY72,"&gt;0")&gt;0,D72="w",J72="U18"),
     IF(AY72&gt;Normwerte!$E$2,1,0),"")
)))))))))))</f>
        <v/>
      </c>
      <c r="BA72" s="6"/>
      <c r="BB72" s="6"/>
      <c r="BC72" s="6"/>
      <c r="BD7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2" s="56" t="str">
        <f t="shared" si="22"/>
        <v/>
      </c>
      <c r="BF72" s="38" t="str">
        <f>IF(AND(COUNTIF(BE72,"&gt;0")&gt;0,D72="m",J72="U13"),
    IF(BE72&gt;Normwerte!$F$13,1,0),
IF(AND(COUNTIF(BE72,"&gt;0")&gt;0,D72="m",J72="U14"),
     IF(BE72&gt;Normwerte!$F$12,1,0),
IF(AND(COUNTIF(BE72,"&gt;0")&gt;0,D72="m",J72="U15"),
     IF(BE72&gt;Normwerte!$F$11,1,0),
IF(AND(COUNTIF(BE72,"&gt;0")&gt;0,D72="m",J72="U16"),
     IF(BE72&gt;Normwerte!$F$10,1,0),
IF(AND(COUNTIF(BE72,"&gt;0")&gt;0,D72="m",J72="U17"),
     IF(BE72&gt;Normwerte!$F$9,1,0),
IF(AND(COUNTIF(BE72,"&gt;0")&gt;0,D72="m",J72="U18"),
     IF(BE72&gt;Normwerte!$F$8,1,0),
IF(AND(COUNTIF(BE72,"&gt;0")&gt;0,D72="w",J72="U13"),
     IF(BE72&gt;Normwerte!$F$7,1,0),
IF(AND(COUNTIF(BE72,"&gt;0")&gt;0,D72="w",J72="U14"),
     IF(BE72&gt;Normwerte!$F$6,1,0),
IF(AND(COUNTIF(BE72,"&gt;0")&gt;0,D72="w",J72="U15"),
     IF(BE72&gt;Normwerte!$F$5,1,0),
IF(AND(COUNTIF(BE72,"&gt;0")&gt;0,D72="w",J72="U16"),
     IF(BE72&gt;Normwerte!$F$4,1,0),
IF(AND(COUNTIF(BE72,"&gt;0")&gt;0,D72="w",J72="U17"),
     IF(BE72&gt;Normwerte!$F$3,1,0),
IF(AND(COUNTIF(BE72,"&gt;0")&gt;0,D72="w",J72="U18"),
     IF(BE72&gt;Normwerte!$F$2,1,0),"")
)))))))))))</f>
        <v/>
      </c>
      <c r="BG72" s="6"/>
      <c r="BH72" s="6"/>
      <c r="BI72" s="6"/>
      <c r="BJ72" s="40" t="str">
        <f>IF(COUNTIF(Table25[[#This Row],[Schlagballwurf V1
'[km/h']]:[Schlagballwurf V3
'[km/h']]],"&gt;0")&gt;0,
     MAX(Table25[[#This Row],[Schlagballwurf V1
'[km/h']]:[Schlagballwurf V3
'[km/h']]]),
     "")</f>
        <v/>
      </c>
      <c r="BK72" s="57" t="str">
        <f t="shared" si="21"/>
        <v/>
      </c>
      <c r="BL72" s="38" t="str">
        <f>IF(AND(COUNTIF(BK72,"&gt;0")&gt;0,D72="m",J72="U13"),
     IF(BK72&gt;Normwerte!$G$13,1,0),
IF(AND(COUNTIF(BK72,"&gt;0")&gt;0,D72="m",J72="U14"),
     IF(BK72&gt;Normwerte!$G$12,1,0),
IF(AND(COUNTIF(BK72,"&gt;0")&gt;0,D72="m",J72="U15"),
     IF(BK72&gt;Normwerte!$G$11,1,0),
IF(AND(COUNTIF(BK72,"&gt;0")&gt;0,D72="m",J72="U16"),
     IF(BK72&gt;Normwerte!$G$10,1,0),
IF(AND(COUNTIF(BK72,"&gt;0")&gt;0,D72="m",J72="U17"),
     IF(BK72&gt;Normwerte!$G$9,1,0),
IF(AND(COUNTIF(BK72,"&gt;0")&gt;0,D72="m",J72="U18"),
     IF(BK72&gt;Normwerte!$G$8,1,0),
IF(AND(COUNTIF(BK72,"&gt;0")&gt;0,D72="w",J72="U13"),
     IF(BK72&gt;Normwerte!$G$7,1,0),
IF(AND(COUNTIF(BK72,"&gt;0")&gt;0,D72="w",J72="U14"),
     IF(BK72&gt;Normwerte!$G$6,1,0),
IF(AND(COUNTIF(BK72,"&gt;0")&gt;0,D72="w",J72="U15"),
     IF(BK72&gt;Normwerte!$G$5,1,0),
IF(AND(COUNTIF(BK72,"&gt;0")&gt;0,D72="w",J72="U16"),
     IF(BK72&gt;Normwerte!$G$4,1,0),
IF(AND(COUNTIF(BK72,"&gt;0")&gt;0,D72="w",J72="U17"),
     IF(BK72&gt;Normwerte!$G$3,1,0),
IF(AND(COUNTIF(BK72,"&gt;0")&gt;0,D72="w",J72="U18"),
     IF(BK72&gt;Normwerte!$G$2,1,0),"")
)))))))))))</f>
        <v/>
      </c>
      <c r="BM72" s="6"/>
      <c r="BN72" s="6"/>
      <c r="BO72" s="6"/>
      <c r="BP72" s="6"/>
      <c r="BQ72" s="40" t="str">
        <f>IF(COUNTIF(Table25[[#This Row],[T-Test links
V1
'[s']]:[T-Test links
V2
'[s']]],"&gt;0")&gt;0,
     MIN(Table25[[#This Row],[T-Test links
V1
'[s']]:[T-Test links
V2
'[s']]]),
     "")</f>
        <v/>
      </c>
      <c r="BR72" s="40" t="str">
        <f>IF(COUNTIF(Table25[[#This Row],[T-Test rechts 
V1
'[s']]:[T-Test rechts
V2
'[s']]],"&gt;0")&gt;0,
     MIN(Table25[[#This Row],[T-Test rechts 
V1
'[s']]:[T-Test rechts
V2
'[s']]]),
     "")</f>
        <v/>
      </c>
      <c r="BS7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2" s="57" t="str">
        <f t="shared" si="23"/>
        <v/>
      </c>
      <c r="BU72" s="38" t="str">
        <f>IF(AND(COUNTIF(BT72,"&gt;0")&gt;0,D72="m",J72="U13"),
     IF(BT72&gt;Normwerte!$H$13,1,0),
IF(AND(COUNTIF(BT72,"&gt;0")&gt;0,D72="m",J72="U14"),
     IF(BT72&gt;Normwerte!$H$12,1,0),
IF(AND(COUNTIF(BT72,"&gt;0")&gt;0,D72="m",J72="U15"),
     IF(BT72&gt;Normwerte!$H$11,1,0),
IF(AND(COUNTIF(BT72,"&gt;0")&gt;0,D72="m",J72="U16"),
     IF(BT72&gt;Normwerte!$H$10,1,0),
IF(AND(COUNTIF(BT72,"&gt;0")&gt;0,D72="m",J72="U17"),
     IF(BT72&gt;Normwerte!$H$9,1,0),
IF(AND(COUNTIF(BT72,"&gt;0")&gt;0,D72="m",J72="U18"),
     IF(BT72&gt;Normwerte!$H$8,1,0),
IF(AND(COUNTIF(BT72,"&gt;0")&gt;0,D72="w",J72="U13"),
     IF(BT72&gt;Normwerte!$H$7,1,0),
IF(AND(COUNTIF(BT72,"&gt;0")&gt;0,D72="w",J72="U14"),
     IF(BT72&gt;Normwerte!$H$6,1,0),
IF(AND(COUNTIF(BT72,"&gt;0")&gt;0,D72="w",J72="U15"),
     IF(BT72&gt;Normwerte!$H$5,1,0),
IF(AND(COUNTIF(BT72,"&gt;0")&gt;0,D72="w",J72="U16"),
     IF(BT72&gt;Normwerte!$H$4,1,0),
IF(AND(COUNTIF(BT72,"&gt;0")&gt;0,D72="w",J72="U17"),
     IF(BT72&gt;Normwerte!$H$3,1,0),
IF(AND(COUNTIF(BT72,"&gt;0")&gt;0,D72="w",J72="U18"),
     IF(BT72&gt;Normwerte!$H$2,1,0),"")
)))))))))))</f>
        <v/>
      </c>
    </row>
    <row r="73" spans="2:73" x14ac:dyDescent="0.45">
      <c r="B73" s="103"/>
      <c r="C73" s="103"/>
      <c r="D73" s="43"/>
      <c r="E73" s="93"/>
      <c r="F73" s="53"/>
      <c r="G73" s="5"/>
      <c r="H73" s="95"/>
      <c r="I73" s="12" t="str">
        <f>IF(ISBLANK(Table25[[#This Row],[Geb.Datum
'[TT.MM.JJJJ']]]),"",
     YEAR(Table25[[#This Row],[Geb.Datum
'[TT.MM.JJJJ']]]))</f>
        <v/>
      </c>
      <c r="J73" s="30" t="str">
        <f>_xlfn.XLOOKUP(Table25[[#This Row],[Geburtsjahr]],Altersklasse!$B$2:$B$7,Altersklasse!$A$2:$A$7,"",0)</f>
        <v/>
      </c>
      <c r="K73" s="42" t="str">
        <f t="shared" si="16"/>
        <v/>
      </c>
      <c r="L73" s="50" t="str">
        <f>IF(OR(ISBLANK(AF73),NOT(ISNUMBER(AF73))),"",IF(AND(AF73&gt;0,D73="m",J73="U13"),
    IF(AF73&gt;Normwerte!$J$13,2,IF(AF73&gt;Normwerte!$I$13,1,0)),
IF(AND(AF73&gt;0,D73="m",J73="U14"),
     IF(AF73&gt;Normwerte!$J$12,2,IF(AF73&gt;Normwerte!$I$12,1,0)),
IF(AND(AF73&gt;0,D73="m",J73="U15"),
     IF(AF73&gt;Normwerte!$J$11,2,IF(AF73&gt;Normwerte!$I$11,1,0)),
IF(AND(AF73&gt;0,D73="m",J73="U16"),
     IF(AF73&gt;Normwerte!$J$10,2,IF(AF73&gt;Normwerte!$I$10,1,0)),
IF(AND(AF73&gt;0,D73="m",J73="U17"),
     IF(AF73&gt;Normwerte!$J$9,2,IF(AF73&gt;Normwerte!$I$9,1,0)),
IF(AND(AF73&gt;0,D73="m",J73="U18"),
     IF(AF73&gt;Normwerte!$J$8,2,IF(AF73&gt;Normwerte!$I$8,1,0)),
IF(AND(AF73&gt;0,D73="w",J73="U13"),
     IF(AF73&gt;Normwerte!$J$7,2,IF(AF73&gt;Normwerte!$I$7,1,0)),
IF(AND(AF73&gt;0,D73="w",J73="U14"),
     IF(AF73&gt;Normwerte!$J$6,2,IF(AF73&gt;Normwerte!$I$6,1,0)),
IF(AND(AF73&gt;0,D73="w",J73="U15"),
     IF(AF73&gt;Normwerte!$J$5,2,IF(AF73&gt;Normwerte!$I$5,1,0)),
IF(AND(AF73&gt;0,D73="w",J73="U16"),
     IF(AF73&gt;Normwerte!$J$4,2,IF(AF73&gt;Normwerte!$I$4,1,0)),
IF(AND(AF73&gt;0,D73="w",J73="U17"),
     IF(AF73&gt;Normwerte!$J$3,2,IF(AF73&gt;Normwerte!$I$3,1,0)),
IF(AND(AF73&gt;0,D73="w",J73="U18"),
     IF(AF73&gt;Normwerte!$J$2,2,IF(AF73&gt;Normwerte!$I$2,1,0)),"")
))))))))))))</f>
        <v/>
      </c>
      <c r="M73" s="64" t="str">
        <f>IF(AND(Table25[[#This Row],[Position '[L/AA/MB/S/D']]]="L",L73&lt;2),1,Table25[[#This Row],[Landeskader
Punkte
Anthro Berechnung]])</f>
        <v/>
      </c>
      <c r="N73" s="65" t="str">
        <f>IFERROR(IF((Table25[[#This Row],[Z-Score CMJ]]+Table25[[#This Row],[Z Score Spike]])&gt;0, (Table25[[#This Row],[Z-Score CMJ]]+Table25[[#This Row],[Z Score Spike]])/2, ""), "")</f>
        <v/>
      </c>
      <c r="O73" s="63" t="str">
        <f>IF(AND(COUNTIF(N73,"&gt;0")&gt;0,D73="m",J73="U13"),
    IF(N73&gt;Normwerte!$C$13,1,0),
IF(AND(COUNTIF(N73,"&gt;0")&gt;0,D73="m",J73="U14"),
     IF(N73&gt;Normwerte!$C$12,1,0),
IF(AND(COUNTIF(N73,"&gt;0")&gt;0,D73="m",J73="U15"),
     IF(N73&gt;Normwerte!$C$11,1,0),
IF(AND(COUNTIF(N73,"&gt;0")&gt;0,D73="m",J73="U16"),
     IF(N73&gt;Normwerte!$C$10,1,0),
IF(AND(COUNTIF(N73,"&gt;0")&gt;0,D73="m",J73="U17"),
     IF(N73&gt;Normwerte!$C$9,1,0),
IF(AND(COUNTIF(N73,"&gt;0")&gt;0,D73="m",J73="U18"),
     IF(N73&gt;Normwerte!$C$8,1,0),
IF(AND(COUNTIF(N73,"&gt;0")&gt;0,D73="w",J73="U13"),
     IF(N73&gt;Normwerte!$C$7,1,0),
IF(AND(COUNTIF(N73,"&gt;0")&gt;0,D73="w",J73="U14"),
     IF(N73&gt;Normwerte!$C$6,1,0),
IF(AND(COUNTIF(N73,"&gt;0")&gt;0,D73="w",J73="U15"),
     IF(N73&gt;Normwerte!$C$5,1,0),
IF(AND(COUNTIF(N73,"&gt;0")&gt;0,D73="w",J73="U16"),
     IF(N73&gt;Normwerte!$C$4,1,0),
IF(AND(COUNTIF(N73,"&gt;0")&gt;0,D73="w",J73="U17"),
     IF(N73&gt;Normwerte!$C$3,1,0),
IF(AND(COUNTIF(N73,"&gt;0")&gt;0,D73="w",J73="U18"),
     IF(N73&gt;Normwerte!$C$2,1,0),"")
)))))))))))</f>
        <v/>
      </c>
      <c r="P7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3" s="63" t="str">
        <f>IF(AND(COUNTIF(P73,"&gt;0")&gt;0,D73="m",J73="U13"),
    IF(P73&gt;Normwerte!$F$13,1,0),
IF(AND(COUNTIF(P73,"&gt;0")&gt;0,D73="m",J73="U14"),
     IF(P73&gt;Normwerte!$F$12,1,0),
IF(AND(COUNTIF(P73,"&gt;0")&gt;0,D73="m",J73="U15"),
     IF(P73&gt;Normwerte!$F$11,1,0),
IF(AND(COUNTIF(P73,"&gt;0")&gt;0,D73="m",J73="U16"),
     IF(P73&gt;Normwerte!$F$10,1,0),
IF(AND(COUNTIF(P73,"&gt;0")&gt;0,D73="m",J73="U17"),
     IF(P73&gt;Normwerte!$F$9,1,0),
IF(AND(COUNTIF(P73,"&gt;0")&gt;0,D73="m",J73="U18"),
     IF(P73&gt;Normwerte!$F$8,1,0),
IF(AND(COUNTIF(P73,"&gt;0")&gt;0,D73="w",J73="U13"),
     IF(P73&gt;Normwerte!$F$7,1,0),
IF(AND(COUNTIF(P73,"&gt;0")&gt;0,D73="w",J73="U14"),
     IF(P73&gt;Normwerte!$F$6,1,0),
IF(AND(COUNTIF(P73,"&gt;0")&gt;0,D73="w",J73="U15"),
     IF(P73&gt;Normwerte!$F$5,1,0),
IF(AND(COUNTIF(P73,"&gt;0")&gt;0,D73="w",J73="U16"),
     IF(P73&gt;Normwerte!$F$4,1,0),
IF(AND(COUNTIF(P73,"&gt;0")&gt;0,D73="w",J73="U17"),
     IF(P73&gt;Normwerte!$F$3,1,0),
IF(AND(COUNTIF(P73,"&gt;0")&gt;0,D73="w",J73="U18"),
     IF(P73&gt;Normwerte!$F$2,1,0),"")
)))))))))))</f>
        <v/>
      </c>
      <c r="R73" s="66" t="str">
        <f>Table25[[#This Row],[Punkte
T-Test]]</f>
        <v/>
      </c>
      <c r="S73" s="73" t="str">
        <f>IF(SUMIF(Table25[[#This Row],[Landeskader
Punkte
Anthro]:[Landeskader
Punkte
T-Test]],"&gt;0")=0,
    "",
    SUM(M73,O73,Q73,R73))</f>
        <v/>
      </c>
      <c r="T73" s="101"/>
      <c r="U73" s="101"/>
      <c r="V73" s="26"/>
      <c r="W73" s="26"/>
      <c r="X73" s="26"/>
      <c r="Y73" s="24"/>
      <c r="Z73" s="24"/>
      <c r="AA73" s="24"/>
      <c r="AB73" s="26"/>
      <c r="AC73" s="26"/>
      <c r="AD7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3" s="55" t="str">
        <f t="shared" si="24"/>
        <v/>
      </c>
      <c r="AF73" s="75" t="str">
        <f t="shared" si="17"/>
        <v/>
      </c>
      <c r="AG73" s="74"/>
      <c r="AH73" s="52"/>
      <c r="AI73" s="24"/>
      <c r="AJ73" s="36" t="str">
        <f>IF(COUNTIF(Table25[[#This Row],[Jump &amp; Reach 
(CMJ) V1]:[Jump &amp; Reach 
(CMJ) V3]],"&gt;0")&gt;0,
     MAX(Table25[[#This Row],[Jump &amp; Reach 
(CMJ) V1]:[Jump &amp; Reach 
(CMJ) V3]]),
     "")</f>
        <v/>
      </c>
      <c r="AK73" s="37" t="str">
        <f>IF(COUNTIF(Table25[[#This Row],[Jump &amp; Reach 
(CMJ) max.]],"&gt;0")&gt;0,
     Table25[[#This Row],[Jump &amp; Reach 
(CMJ) max.]]-Table25[[#This Row],[Reichhöhe
einarmig '[cm']]],
     "")</f>
        <v/>
      </c>
      <c r="AL73" s="57" t="str">
        <f t="shared" si="18"/>
        <v/>
      </c>
      <c r="AM73" s="38" t="str">
        <f>IF(AND(COUNTIF(AL73,"&gt;0")&gt;0,D73="m",J73="U13"),
    IF(AL73&gt;Normwerte!$C$13,1,0),
IF(AND(COUNTIF(AL73,"&gt;0")&gt;0,D73="m",J73="U14"),
     IF(AL73&gt;Normwerte!$C$12,1,0),
IF(AND(COUNTIF(AL73,"&gt;0")&gt;0,D73="m",J73="U15"),
     IF(AL73&gt;Normwerte!$C$11,1,0),
IF(AND(COUNTIF(AL73,"&gt;0")&gt;0,D73="m",J73="U16"),
     IF(AL73&gt;Normwerte!$C$10,1,0),
IF(AND(COUNTIF(AL73,"&gt;0")&gt;0,D73="m",J73="U17"),
     IF(AL73&gt;Normwerte!$C$9,1,0),
IF(AND(COUNTIF(AL73,"&gt;0")&gt;0,D73="m",J73="U18"),
     IF(AL73&gt;Normwerte!$C$8,1,0),
IF(AND(COUNTIF(AL73,"&gt;0")&gt;0,D73="w",J73="U13"),
     IF(AL73&gt;Normwerte!$C$7,1,0),
IF(AND(COUNTIF(AL73,"&gt;0")&gt;0,D73="w",J73="U14"),
     IF(AL73&gt;Normwerte!$C$6,1,0),
IF(AND(COUNTIF(AL73,"&gt;0")&gt;0,D73="w",J73="U15"),
     IF(AL73&gt;Normwerte!$C$5,1,0),
IF(AND(COUNTIF(AL73,"&gt;0")&gt;0,D73="w",J73="U16"),
     IF(AL73&gt;Normwerte!$C$4,1,0),
IF(AND(COUNTIF(AL73,"&gt;0")&gt;0,D73="w",J73="U17"),
     IF(AL73&gt;Normwerte!$C$3,1,0),
IF(AND(COUNTIF(AL73,"&gt;0")&gt;0,D73="w",J73="U18"),
     IF(AL73&gt;Normwerte!$C$2,1,0),"")
)))))))))))</f>
        <v/>
      </c>
      <c r="AN73" s="6"/>
      <c r="AO73" s="6"/>
      <c r="AP73" s="6"/>
      <c r="AQ7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3" s="38" t="str">
        <f>IF(COUNTIF(Table25[[#This Row],[Jump &amp; Reach 
(Spike) max.]],"&gt;0")&gt;0,
     Table25[[#This Row],[Jump &amp; Reach 
(Spike) max.]]-Table25[[#This Row],[Reichhöhe
einarmig '[cm']]],
     "")</f>
        <v/>
      </c>
      <c r="AS73" s="57" t="str">
        <f t="shared" si="19"/>
        <v/>
      </c>
      <c r="AT73" s="38" t="str">
        <f>IF(AND(COUNTIF(AS73,"&gt;0")&gt;0,D73="m",J73="U13"),
    IF(AS73&gt;Normwerte!$D$13,1,0),
IF(AND(COUNTIF(AS73,"&gt;0")&gt;0,D73="m",J73="U14"),
     IF(AS73&gt;Normwerte!$D$12,1,0),
IF(AND(COUNTIF(AS73,"&gt;0")&gt;0,D73="m",J73="U15"),
     IF(AS73&gt;Normwerte!$D$11,1,0),
IF(AND(COUNTIF(AS73,"&gt;0")&gt;0,D73="m",J73="U16"),
     IF(AS73&gt;Normwerte!$D$10,1,0),
IF(AND(COUNTIF(AS73,"&gt;0")&gt;0,D73="m",J73="U17"),
     IF(AS73&gt;Normwerte!$D$9,1,0),
IF(AND(COUNTIF(AS73,"&gt;0")&gt;0,D73="m",J73="U18"),
     IF(AS73&gt;Normwerte!$D$8,1,0),
IF(AND(COUNTIF(AS73,"&gt;0")&gt;0,D73="w",J73="U13"),
     IF(AS73&gt;Normwerte!$D$7,1,0),
IF(AND(COUNTIF(AS73,"&gt;0")&gt;0,D73="w",J73="U14"),
     IF(AS73&gt;Normwerte!$D$6,1,0),
IF(AND(COUNTIF(AS73,"&gt;0")&gt;0,D73="w",J73="U15"),
     IF(AS73&gt;Normwerte!$D$5,1,0),
IF(AND(COUNTIF(AS73,"&gt;0")&gt;0,D73="w",J73="U16"),
     IF(AS73&gt;Normwerte!$D$4,1,0),
IF(AND(COUNTIF(AS73,"&gt;0")&gt;0,D73="w",J73="U17"),
     IF(AS73&gt;Normwerte!$D$3,1,0),
IF(AND(COUNTIF(AS73,"&gt;0")&gt;0,D73="w",J73="U18"),
     IF(AS73&gt;Normwerte!$D$2,1,0),"")
)))))))))))</f>
        <v/>
      </c>
      <c r="AU73" s="6"/>
      <c r="AV73" s="6"/>
      <c r="AW73" s="6"/>
      <c r="AX7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3" s="57" t="str">
        <f t="shared" si="20"/>
        <v/>
      </c>
      <c r="AZ73" s="38" t="str">
        <f>IF(AND(COUNTIF(AY73,"&gt;0")&gt;0,D73="m",J73="U13"),
    IF(AY73&gt;Normwerte!$E$13,1,0),
IF(AND(COUNTIF(AY73,"&gt;0")&gt;0,D73="m",J73="U14"),
     IF(AY73&gt;Normwerte!$E$12,1,0),
IF(AND(COUNTIF(AY73,"&gt;0")&gt;0,D73="m",J73="U15"),
     IF(AY73&gt;Normwerte!$E$11,1,0),
IF(AND(COUNTIF(AY73,"&gt;0")&gt;0,D73="m",J73="U16"),
     IF(AY73&gt;Normwerte!$E$10,1,0),
IF(AND(COUNTIF(AY73,"&gt;0")&gt;0,D73="m",J73="U17"),
     IF(AY73&gt;Normwerte!$E$9,1,0),
IF(AND(COUNTIF(AY73,"&gt;0")&gt;0,D73="m",J73="U18"),
     IF(AY73&gt;Normwerte!$E$8,1,0),
IF(AND(COUNTIF(AY73,"&gt;0")&gt;0,D73="w",J73="U13"),
     IF(AY73&gt;Normwerte!$E$7,1,0),
IF(AND(COUNTIF(AY73,"&gt;0")&gt;0,D73="w",J73="U14"),
     IF(AY73&gt;Normwerte!$E$6,1,0),
IF(AND(COUNTIF(AY73,"&gt;0")&gt;0,D73="w",J73="U15"),
     IF(AY73&gt;Normwerte!$E$5,1,0),
IF(AND(COUNTIF(AY73,"&gt;0")&gt;0,D73="w",J73="U16"),
     IF(AY73&gt;Normwerte!$E$4,1,0),
IF(AND(COUNTIF(AY73,"&gt;0")&gt;0,D73="w",J73="U17"),
     IF(AY73&gt;Normwerte!$E$3,1,0),
IF(AND(COUNTIF(AY73,"&gt;0")&gt;0,D73="w",J73="U18"),
     IF(AY73&gt;Normwerte!$E$2,1,0),"")
)))))))))))</f>
        <v/>
      </c>
      <c r="BA73" s="6"/>
      <c r="BB73" s="6"/>
      <c r="BC73" s="6"/>
      <c r="BD7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3" s="56" t="str">
        <f t="shared" si="22"/>
        <v/>
      </c>
      <c r="BF73" s="38" t="str">
        <f>IF(AND(COUNTIF(BE73,"&gt;0")&gt;0,D73="m",J73="U13"),
    IF(BE73&gt;Normwerte!$F$13,1,0),
IF(AND(COUNTIF(BE73,"&gt;0")&gt;0,D73="m",J73="U14"),
     IF(BE73&gt;Normwerte!$F$12,1,0),
IF(AND(COUNTIF(BE73,"&gt;0")&gt;0,D73="m",J73="U15"),
     IF(BE73&gt;Normwerte!$F$11,1,0),
IF(AND(COUNTIF(BE73,"&gt;0")&gt;0,D73="m",J73="U16"),
     IF(BE73&gt;Normwerte!$F$10,1,0),
IF(AND(COUNTIF(BE73,"&gt;0")&gt;0,D73="m",J73="U17"),
     IF(BE73&gt;Normwerte!$F$9,1,0),
IF(AND(COUNTIF(BE73,"&gt;0")&gt;0,D73="m",J73="U18"),
     IF(BE73&gt;Normwerte!$F$8,1,0),
IF(AND(COUNTIF(BE73,"&gt;0")&gt;0,D73="w",J73="U13"),
     IF(BE73&gt;Normwerte!$F$7,1,0),
IF(AND(COUNTIF(BE73,"&gt;0")&gt;0,D73="w",J73="U14"),
     IF(BE73&gt;Normwerte!$F$6,1,0),
IF(AND(COUNTIF(BE73,"&gt;0")&gt;0,D73="w",J73="U15"),
     IF(BE73&gt;Normwerte!$F$5,1,0),
IF(AND(COUNTIF(BE73,"&gt;0")&gt;0,D73="w",J73="U16"),
     IF(BE73&gt;Normwerte!$F$4,1,0),
IF(AND(COUNTIF(BE73,"&gt;0")&gt;0,D73="w",J73="U17"),
     IF(BE73&gt;Normwerte!$F$3,1,0),
IF(AND(COUNTIF(BE73,"&gt;0")&gt;0,D73="w",J73="U18"),
     IF(BE73&gt;Normwerte!$F$2,1,0),"")
)))))))))))</f>
        <v/>
      </c>
      <c r="BG73" s="6"/>
      <c r="BH73" s="6"/>
      <c r="BI73" s="6"/>
      <c r="BJ73" s="40" t="str">
        <f>IF(COUNTIF(Table25[[#This Row],[Schlagballwurf V1
'[km/h']]:[Schlagballwurf V3
'[km/h']]],"&gt;0")&gt;0,
     MAX(Table25[[#This Row],[Schlagballwurf V1
'[km/h']]:[Schlagballwurf V3
'[km/h']]]),
     "")</f>
        <v/>
      </c>
      <c r="BK73" s="57" t="str">
        <f t="shared" si="21"/>
        <v/>
      </c>
      <c r="BL73" s="38" t="str">
        <f>IF(AND(COUNTIF(BK73,"&gt;0")&gt;0,D73="m",J73="U13"),
     IF(BK73&gt;Normwerte!$G$13,1,0),
IF(AND(COUNTIF(BK73,"&gt;0")&gt;0,D73="m",J73="U14"),
     IF(BK73&gt;Normwerte!$G$12,1,0),
IF(AND(COUNTIF(BK73,"&gt;0")&gt;0,D73="m",J73="U15"),
     IF(BK73&gt;Normwerte!$G$11,1,0),
IF(AND(COUNTIF(BK73,"&gt;0")&gt;0,D73="m",J73="U16"),
     IF(BK73&gt;Normwerte!$G$10,1,0),
IF(AND(COUNTIF(BK73,"&gt;0")&gt;0,D73="m",J73="U17"),
     IF(BK73&gt;Normwerte!$G$9,1,0),
IF(AND(COUNTIF(BK73,"&gt;0")&gt;0,D73="m",J73="U18"),
     IF(BK73&gt;Normwerte!$G$8,1,0),
IF(AND(COUNTIF(BK73,"&gt;0")&gt;0,D73="w",J73="U13"),
     IF(BK73&gt;Normwerte!$G$7,1,0),
IF(AND(COUNTIF(BK73,"&gt;0")&gt;0,D73="w",J73="U14"),
     IF(BK73&gt;Normwerte!$G$6,1,0),
IF(AND(COUNTIF(BK73,"&gt;0")&gt;0,D73="w",J73="U15"),
     IF(BK73&gt;Normwerte!$G$5,1,0),
IF(AND(COUNTIF(BK73,"&gt;0")&gt;0,D73="w",J73="U16"),
     IF(BK73&gt;Normwerte!$G$4,1,0),
IF(AND(COUNTIF(BK73,"&gt;0")&gt;0,D73="w",J73="U17"),
     IF(BK73&gt;Normwerte!$G$3,1,0),
IF(AND(COUNTIF(BK73,"&gt;0")&gt;0,D73="w",J73="U18"),
     IF(BK73&gt;Normwerte!$G$2,1,0),"")
)))))))))))</f>
        <v/>
      </c>
      <c r="BM73" s="6"/>
      <c r="BN73" s="6"/>
      <c r="BO73" s="6"/>
      <c r="BP73" s="6"/>
      <c r="BQ73" s="40" t="str">
        <f>IF(COUNTIF(Table25[[#This Row],[T-Test links
V1
'[s']]:[T-Test links
V2
'[s']]],"&gt;0")&gt;0,
     MIN(Table25[[#This Row],[T-Test links
V1
'[s']]:[T-Test links
V2
'[s']]]),
     "")</f>
        <v/>
      </c>
      <c r="BR73" s="40" t="str">
        <f>IF(COUNTIF(Table25[[#This Row],[T-Test rechts 
V1
'[s']]:[T-Test rechts
V2
'[s']]],"&gt;0")&gt;0,
     MIN(Table25[[#This Row],[T-Test rechts 
V1
'[s']]:[T-Test rechts
V2
'[s']]]),
     "")</f>
        <v/>
      </c>
      <c r="BS7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3" s="57" t="str">
        <f t="shared" si="23"/>
        <v/>
      </c>
      <c r="BU73" s="38" t="str">
        <f>IF(AND(COUNTIF(BT73,"&gt;0")&gt;0,D73="m",J73="U13"),
     IF(BT73&gt;Normwerte!$H$13,1,0),
IF(AND(COUNTIF(BT73,"&gt;0")&gt;0,D73="m",J73="U14"),
     IF(BT73&gt;Normwerte!$H$12,1,0),
IF(AND(COUNTIF(BT73,"&gt;0")&gt;0,D73="m",J73="U15"),
     IF(BT73&gt;Normwerte!$H$11,1,0),
IF(AND(COUNTIF(BT73,"&gt;0")&gt;0,D73="m",J73="U16"),
     IF(BT73&gt;Normwerte!$H$10,1,0),
IF(AND(COUNTIF(BT73,"&gt;0")&gt;0,D73="m",J73="U17"),
     IF(BT73&gt;Normwerte!$H$9,1,0),
IF(AND(COUNTIF(BT73,"&gt;0")&gt;0,D73="m",J73="U18"),
     IF(BT73&gt;Normwerte!$H$8,1,0),
IF(AND(COUNTIF(BT73,"&gt;0")&gt;0,D73="w",J73="U13"),
     IF(BT73&gt;Normwerte!$H$7,1,0),
IF(AND(COUNTIF(BT73,"&gt;0")&gt;0,D73="w",J73="U14"),
     IF(BT73&gt;Normwerte!$H$6,1,0),
IF(AND(COUNTIF(BT73,"&gt;0")&gt;0,D73="w",J73="U15"),
     IF(BT73&gt;Normwerte!$H$5,1,0),
IF(AND(COUNTIF(BT73,"&gt;0")&gt;0,D73="w",J73="U16"),
     IF(BT73&gt;Normwerte!$H$4,1,0),
IF(AND(COUNTIF(BT73,"&gt;0")&gt;0,D73="w",J73="U17"),
     IF(BT73&gt;Normwerte!$H$3,1,0),
IF(AND(COUNTIF(BT73,"&gt;0")&gt;0,D73="w",J73="U18"),
     IF(BT73&gt;Normwerte!$H$2,1,0),"")
)))))))))))</f>
        <v/>
      </c>
    </row>
    <row r="74" spans="2:73" x14ac:dyDescent="0.45">
      <c r="B74" s="103"/>
      <c r="C74" s="103"/>
      <c r="D74" s="43"/>
      <c r="E74" s="93"/>
      <c r="F74" s="53"/>
      <c r="G74" s="5"/>
      <c r="H74" s="95"/>
      <c r="I74" s="12" t="str">
        <f>IF(ISBLANK(Table25[[#This Row],[Geb.Datum
'[TT.MM.JJJJ']]]),"",
     YEAR(Table25[[#This Row],[Geb.Datum
'[TT.MM.JJJJ']]]))</f>
        <v/>
      </c>
      <c r="J74" s="30" t="str">
        <f>_xlfn.XLOOKUP(Table25[[#This Row],[Geburtsjahr]],Altersklasse!$B$2:$B$7,Altersklasse!$A$2:$A$7,"",0)</f>
        <v/>
      </c>
      <c r="K74" s="42" t="str">
        <f t="shared" si="16"/>
        <v/>
      </c>
      <c r="L74" s="50" t="str">
        <f>IF(OR(ISBLANK(AF74),NOT(ISNUMBER(AF74))),"",IF(AND(AF74&gt;0,D74="m",J74="U13"),
    IF(AF74&gt;Normwerte!$J$13,2,IF(AF74&gt;Normwerte!$I$13,1,0)),
IF(AND(AF74&gt;0,D74="m",J74="U14"),
     IF(AF74&gt;Normwerte!$J$12,2,IF(AF74&gt;Normwerte!$I$12,1,0)),
IF(AND(AF74&gt;0,D74="m",J74="U15"),
     IF(AF74&gt;Normwerte!$J$11,2,IF(AF74&gt;Normwerte!$I$11,1,0)),
IF(AND(AF74&gt;0,D74="m",J74="U16"),
     IF(AF74&gt;Normwerte!$J$10,2,IF(AF74&gt;Normwerte!$I$10,1,0)),
IF(AND(AF74&gt;0,D74="m",J74="U17"),
     IF(AF74&gt;Normwerte!$J$9,2,IF(AF74&gt;Normwerte!$I$9,1,0)),
IF(AND(AF74&gt;0,D74="m",J74="U18"),
     IF(AF74&gt;Normwerte!$J$8,2,IF(AF74&gt;Normwerte!$I$8,1,0)),
IF(AND(AF74&gt;0,D74="w",J74="U13"),
     IF(AF74&gt;Normwerte!$J$7,2,IF(AF74&gt;Normwerte!$I$7,1,0)),
IF(AND(AF74&gt;0,D74="w",J74="U14"),
     IF(AF74&gt;Normwerte!$J$6,2,IF(AF74&gt;Normwerte!$I$6,1,0)),
IF(AND(AF74&gt;0,D74="w",J74="U15"),
     IF(AF74&gt;Normwerte!$J$5,2,IF(AF74&gt;Normwerte!$I$5,1,0)),
IF(AND(AF74&gt;0,D74="w",J74="U16"),
     IF(AF74&gt;Normwerte!$J$4,2,IF(AF74&gt;Normwerte!$I$4,1,0)),
IF(AND(AF74&gt;0,D74="w",J74="U17"),
     IF(AF74&gt;Normwerte!$J$3,2,IF(AF74&gt;Normwerte!$I$3,1,0)),
IF(AND(AF74&gt;0,D74="w",J74="U18"),
     IF(AF74&gt;Normwerte!$J$2,2,IF(AF74&gt;Normwerte!$I$2,1,0)),"")
))))))))))))</f>
        <v/>
      </c>
      <c r="M74" s="64" t="str">
        <f>IF(AND(Table25[[#This Row],[Position '[L/AA/MB/S/D']]]="L",L74&lt;2),1,Table25[[#This Row],[Landeskader
Punkte
Anthro Berechnung]])</f>
        <v/>
      </c>
      <c r="N74" s="65" t="str">
        <f>IFERROR(IF((Table25[[#This Row],[Z-Score CMJ]]+Table25[[#This Row],[Z Score Spike]])&gt;0, (Table25[[#This Row],[Z-Score CMJ]]+Table25[[#This Row],[Z Score Spike]])/2, ""), "")</f>
        <v/>
      </c>
      <c r="O74" s="63" t="str">
        <f>IF(AND(COUNTIF(N74,"&gt;0")&gt;0,D74="m",J74="U13"),
    IF(N74&gt;Normwerte!$C$13,1,0),
IF(AND(COUNTIF(N74,"&gt;0")&gt;0,D74="m",J74="U14"),
     IF(N74&gt;Normwerte!$C$12,1,0),
IF(AND(COUNTIF(N74,"&gt;0")&gt;0,D74="m",J74="U15"),
     IF(N74&gt;Normwerte!$C$11,1,0),
IF(AND(COUNTIF(N74,"&gt;0")&gt;0,D74="m",J74="U16"),
     IF(N74&gt;Normwerte!$C$10,1,0),
IF(AND(COUNTIF(N74,"&gt;0")&gt;0,D74="m",J74="U17"),
     IF(N74&gt;Normwerte!$C$9,1,0),
IF(AND(COUNTIF(N74,"&gt;0")&gt;0,D74="m",J74="U18"),
     IF(N74&gt;Normwerte!$C$8,1,0),
IF(AND(COUNTIF(N74,"&gt;0")&gt;0,D74="w",J74="U13"),
     IF(N74&gt;Normwerte!$C$7,1,0),
IF(AND(COUNTIF(N74,"&gt;0")&gt;0,D74="w",J74="U14"),
     IF(N74&gt;Normwerte!$C$6,1,0),
IF(AND(COUNTIF(N74,"&gt;0")&gt;0,D74="w",J74="U15"),
     IF(N74&gt;Normwerte!$C$5,1,0),
IF(AND(COUNTIF(N74,"&gt;0")&gt;0,D74="w",J74="U16"),
     IF(N74&gt;Normwerte!$C$4,1,0),
IF(AND(COUNTIF(N74,"&gt;0")&gt;0,D74="w",J74="U17"),
     IF(N74&gt;Normwerte!$C$3,1,0),
IF(AND(COUNTIF(N74,"&gt;0")&gt;0,D74="w",J74="U18"),
     IF(N74&gt;Normwerte!$C$2,1,0),"")
)))))))))))</f>
        <v/>
      </c>
      <c r="P7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4" s="63" t="str">
        <f>IF(AND(COUNTIF(P74,"&gt;0")&gt;0,D74="m",J74="U13"),
    IF(P74&gt;Normwerte!$F$13,1,0),
IF(AND(COUNTIF(P74,"&gt;0")&gt;0,D74="m",J74="U14"),
     IF(P74&gt;Normwerte!$F$12,1,0),
IF(AND(COUNTIF(P74,"&gt;0")&gt;0,D74="m",J74="U15"),
     IF(P74&gt;Normwerte!$F$11,1,0),
IF(AND(COUNTIF(P74,"&gt;0")&gt;0,D74="m",J74="U16"),
     IF(P74&gt;Normwerte!$F$10,1,0),
IF(AND(COUNTIF(P74,"&gt;0")&gt;0,D74="m",J74="U17"),
     IF(P74&gt;Normwerte!$F$9,1,0),
IF(AND(COUNTIF(P74,"&gt;0")&gt;0,D74="m",J74="U18"),
     IF(P74&gt;Normwerte!$F$8,1,0),
IF(AND(COUNTIF(P74,"&gt;0")&gt;0,D74="w",J74="U13"),
     IF(P74&gt;Normwerte!$F$7,1,0),
IF(AND(COUNTIF(P74,"&gt;0")&gt;0,D74="w",J74="U14"),
     IF(P74&gt;Normwerte!$F$6,1,0),
IF(AND(COUNTIF(P74,"&gt;0")&gt;0,D74="w",J74="U15"),
     IF(P74&gt;Normwerte!$F$5,1,0),
IF(AND(COUNTIF(P74,"&gt;0")&gt;0,D74="w",J74="U16"),
     IF(P74&gt;Normwerte!$F$4,1,0),
IF(AND(COUNTIF(P74,"&gt;0")&gt;0,D74="w",J74="U17"),
     IF(P74&gt;Normwerte!$F$3,1,0),
IF(AND(COUNTIF(P74,"&gt;0")&gt;0,D74="w",J74="U18"),
     IF(P74&gt;Normwerte!$F$2,1,0),"")
)))))))))))</f>
        <v/>
      </c>
      <c r="R74" s="66" t="str">
        <f>Table25[[#This Row],[Punkte
T-Test]]</f>
        <v/>
      </c>
      <c r="S74" s="73" t="str">
        <f>IF(SUMIF(Table25[[#This Row],[Landeskader
Punkte
Anthro]:[Landeskader
Punkte
T-Test]],"&gt;0")=0,
    "",
    SUM(M74,O74,Q74,R74))</f>
        <v/>
      </c>
      <c r="T74" s="101"/>
      <c r="U74" s="101"/>
      <c r="V74" s="26"/>
      <c r="W74" s="26"/>
      <c r="X74" s="26"/>
      <c r="Y74" s="24"/>
      <c r="Z74" s="24"/>
      <c r="AA74" s="24"/>
      <c r="AB74" s="26"/>
      <c r="AC74" s="26"/>
      <c r="AD7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4" s="55" t="str">
        <f t="shared" si="24"/>
        <v/>
      </c>
      <c r="AF74" s="75" t="str">
        <f t="shared" si="17"/>
        <v/>
      </c>
      <c r="AG74" s="74"/>
      <c r="AH74" s="52"/>
      <c r="AI74" s="24"/>
      <c r="AJ74" s="36" t="str">
        <f>IF(COUNTIF(Table25[[#This Row],[Jump &amp; Reach 
(CMJ) V1]:[Jump &amp; Reach 
(CMJ) V3]],"&gt;0")&gt;0,
     MAX(Table25[[#This Row],[Jump &amp; Reach 
(CMJ) V1]:[Jump &amp; Reach 
(CMJ) V3]]),
     "")</f>
        <v/>
      </c>
      <c r="AK74" s="37" t="str">
        <f>IF(COUNTIF(Table25[[#This Row],[Jump &amp; Reach 
(CMJ) max.]],"&gt;0")&gt;0,
     Table25[[#This Row],[Jump &amp; Reach 
(CMJ) max.]]-Table25[[#This Row],[Reichhöhe
einarmig '[cm']]],
     "")</f>
        <v/>
      </c>
      <c r="AL74" s="57" t="str">
        <f t="shared" si="18"/>
        <v/>
      </c>
      <c r="AM74" s="38" t="str">
        <f>IF(AND(COUNTIF(AL74,"&gt;0")&gt;0,D74="m",J74="U13"),
    IF(AL74&gt;Normwerte!$C$13,1,0),
IF(AND(COUNTIF(AL74,"&gt;0")&gt;0,D74="m",J74="U14"),
     IF(AL74&gt;Normwerte!$C$12,1,0),
IF(AND(COUNTIF(AL74,"&gt;0")&gt;0,D74="m",J74="U15"),
     IF(AL74&gt;Normwerte!$C$11,1,0),
IF(AND(COUNTIF(AL74,"&gt;0")&gt;0,D74="m",J74="U16"),
     IF(AL74&gt;Normwerte!$C$10,1,0),
IF(AND(COUNTIF(AL74,"&gt;0")&gt;0,D74="m",J74="U17"),
     IF(AL74&gt;Normwerte!$C$9,1,0),
IF(AND(COUNTIF(AL74,"&gt;0")&gt;0,D74="m",J74="U18"),
     IF(AL74&gt;Normwerte!$C$8,1,0),
IF(AND(COUNTIF(AL74,"&gt;0")&gt;0,D74="w",J74="U13"),
     IF(AL74&gt;Normwerte!$C$7,1,0),
IF(AND(COUNTIF(AL74,"&gt;0")&gt;0,D74="w",J74="U14"),
     IF(AL74&gt;Normwerte!$C$6,1,0),
IF(AND(COUNTIF(AL74,"&gt;0")&gt;0,D74="w",J74="U15"),
     IF(AL74&gt;Normwerte!$C$5,1,0),
IF(AND(COUNTIF(AL74,"&gt;0")&gt;0,D74="w",J74="U16"),
     IF(AL74&gt;Normwerte!$C$4,1,0),
IF(AND(COUNTIF(AL74,"&gt;0")&gt;0,D74="w",J74="U17"),
     IF(AL74&gt;Normwerte!$C$3,1,0),
IF(AND(COUNTIF(AL74,"&gt;0")&gt;0,D74="w",J74="U18"),
     IF(AL74&gt;Normwerte!$C$2,1,0),"")
)))))))))))</f>
        <v/>
      </c>
      <c r="AN74" s="6"/>
      <c r="AO74" s="6"/>
      <c r="AP74" s="6"/>
      <c r="AQ7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4" s="38" t="str">
        <f>IF(COUNTIF(Table25[[#This Row],[Jump &amp; Reach 
(Spike) max.]],"&gt;0")&gt;0,
     Table25[[#This Row],[Jump &amp; Reach 
(Spike) max.]]-Table25[[#This Row],[Reichhöhe
einarmig '[cm']]],
     "")</f>
        <v/>
      </c>
      <c r="AS74" s="57" t="str">
        <f t="shared" si="19"/>
        <v/>
      </c>
      <c r="AT74" s="38" t="str">
        <f>IF(AND(COUNTIF(AS74,"&gt;0")&gt;0,D74="m",J74="U13"),
    IF(AS74&gt;Normwerte!$D$13,1,0),
IF(AND(COUNTIF(AS74,"&gt;0")&gt;0,D74="m",J74="U14"),
     IF(AS74&gt;Normwerte!$D$12,1,0),
IF(AND(COUNTIF(AS74,"&gt;0")&gt;0,D74="m",J74="U15"),
     IF(AS74&gt;Normwerte!$D$11,1,0),
IF(AND(COUNTIF(AS74,"&gt;0")&gt;0,D74="m",J74="U16"),
     IF(AS74&gt;Normwerte!$D$10,1,0),
IF(AND(COUNTIF(AS74,"&gt;0")&gt;0,D74="m",J74="U17"),
     IF(AS74&gt;Normwerte!$D$9,1,0),
IF(AND(COUNTIF(AS74,"&gt;0")&gt;0,D74="m",J74="U18"),
     IF(AS74&gt;Normwerte!$D$8,1,0),
IF(AND(COUNTIF(AS74,"&gt;0")&gt;0,D74="w",J74="U13"),
     IF(AS74&gt;Normwerte!$D$7,1,0),
IF(AND(COUNTIF(AS74,"&gt;0")&gt;0,D74="w",J74="U14"),
     IF(AS74&gt;Normwerte!$D$6,1,0),
IF(AND(COUNTIF(AS74,"&gt;0")&gt;0,D74="w",J74="U15"),
     IF(AS74&gt;Normwerte!$D$5,1,0),
IF(AND(COUNTIF(AS74,"&gt;0")&gt;0,D74="w",J74="U16"),
     IF(AS74&gt;Normwerte!$D$4,1,0),
IF(AND(COUNTIF(AS74,"&gt;0")&gt;0,D74="w",J74="U17"),
     IF(AS74&gt;Normwerte!$D$3,1,0),
IF(AND(COUNTIF(AS74,"&gt;0")&gt;0,D74="w",J74="U18"),
     IF(AS74&gt;Normwerte!$D$2,1,0),"")
)))))))))))</f>
        <v/>
      </c>
      <c r="AU74" s="6"/>
      <c r="AV74" s="6"/>
      <c r="AW74" s="6"/>
      <c r="AX7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4" s="57" t="str">
        <f t="shared" si="20"/>
        <v/>
      </c>
      <c r="AZ74" s="38" t="str">
        <f>IF(AND(COUNTIF(AY74,"&gt;0")&gt;0,D74="m",J74="U13"),
    IF(AY74&gt;Normwerte!$E$13,1,0),
IF(AND(COUNTIF(AY74,"&gt;0")&gt;0,D74="m",J74="U14"),
     IF(AY74&gt;Normwerte!$E$12,1,0),
IF(AND(COUNTIF(AY74,"&gt;0")&gt;0,D74="m",J74="U15"),
     IF(AY74&gt;Normwerte!$E$11,1,0),
IF(AND(COUNTIF(AY74,"&gt;0")&gt;0,D74="m",J74="U16"),
     IF(AY74&gt;Normwerte!$E$10,1,0),
IF(AND(COUNTIF(AY74,"&gt;0")&gt;0,D74="m",J74="U17"),
     IF(AY74&gt;Normwerte!$E$9,1,0),
IF(AND(COUNTIF(AY74,"&gt;0")&gt;0,D74="m",J74="U18"),
     IF(AY74&gt;Normwerte!$E$8,1,0),
IF(AND(COUNTIF(AY74,"&gt;0")&gt;0,D74="w",J74="U13"),
     IF(AY74&gt;Normwerte!$E$7,1,0),
IF(AND(COUNTIF(AY74,"&gt;0")&gt;0,D74="w",J74="U14"),
     IF(AY74&gt;Normwerte!$E$6,1,0),
IF(AND(COUNTIF(AY74,"&gt;0")&gt;0,D74="w",J74="U15"),
     IF(AY74&gt;Normwerte!$E$5,1,0),
IF(AND(COUNTIF(AY74,"&gt;0")&gt;0,D74="w",J74="U16"),
     IF(AY74&gt;Normwerte!$E$4,1,0),
IF(AND(COUNTIF(AY74,"&gt;0")&gt;0,D74="w",J74="U17"),
     IF(AY74&gt;Normwerte!$E$3,1,0),
IF(AND(COUNTIF(AY74,"&gt;0")&gt;0,D74="w",J74="U18"),
     IF(AY74&gt;Normwerte!$E$2,1,0),"")
)))))))))))</f>
        <v/>
      </c>
      <c r="BA74" s="6"/>
      <c r="BB74" s="6"/>
      <c r="BC74" s="6"/>
      <c r="BD7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4" s="56" t="str">
        <f t="shared" si="22"/>
        <v/>
      </c>
      <c r="BF74" s="38" t="str">
        <f>IF(AND(COUNTIF(BE74,"&gt;0")&gt;0,D74="m",J74="U13"),
    IF(BE74&gt;Normwerte!$F$13,1,0),
IF(AND(COUNTIF(BE74,"&gt;0")&gt;0,D74="m",J74="U14"),
     IF(BE74&gt;Normwerte!$F$12,1,0),
IF(AND(COUNTIF(BE74,"&gt;0")&gt;0,D74="m",J74="U15"),
     IF(BE74&gt;Normwerte!$F$11,1,0),
IF(AND(COUNTIF(BE74,"&gt;0")&gt;0,D74="m",J74="U16"),
     IF(BE74&gt;Normwerte!$F$10,1,0),
IF(AND(COUNTIF(BE74,"&gt;0")&gt;0,D74="m",J74="U17"),
     IF(BE74&gt;Normwerte!$F$9,1,0),
IF(AND(COUNTIF(BE74,"&gt;0")&gt;0,D74="m",J74="U18"),
     IF(BE74&gt;Normwerte!$F$8,1,0),
IF(AND(COUNTIF(BE74,"&gt;0")&gt;0,D74="w",J74="U13"),
     IF(BE74&gt;Normwerte!$F$7,1,0),
IF(AND(COUNTIF(BE74,"&gt;0")&gt;0,D74="w",J74="U14"),
     IF(BE74&gt;Normwerte!$F$6,1,0),
IF(AND(COUNTIF(BE74,"&gt;0")&gt;0,D74="w",J74="U15"),
     IF(BE74&gt;Normwerte!$F$5,1,0),
IF(AND(COUNTIF(BE74,"&gt;0")&gt;0,D74="w",J74="U16"),
     IF(BE74&gt;Normwerte!$F$4,1,0),
IF(AND(COUNTIF(BE74,"&gt;0")&gt;0,D74="w",J74="U17"),
     IF(BE74&gt;Normwerte!$F$3,1,0),
IF(AND(COUNTIF(BE74,"&gt;0")&gt;0,D74="w",J74="U18"),
     IF(BE74&gt;Normwerte!$F$2,1,0),"")
)))))))))))</f>
        <v/>
      </c>
      <c r="BG74" s="6"/>
      <c r="BH74" s="6"/>
      <c r="BI74" s="6"/>
      <c r="BJ74" s="40" t="str">
        <f>IF(COUNTIF(Table25[[#This Row],[Schlagballwurf V1
'[km/h']]:[Schlagballwurf V3
'[km/h']]],"&gt;0")&gt;0,
     MAX(Table25[[#This Row],[Schlagballwurf V1
'[km/h']]:[Schlagballwurf V3
'[km/h']]]),
     "")</f>
        <v/>
      </c>
      <c r="BK74" s="57" t="str">
        <f t="shared" si="21"/>
        <v/>
      </c>
      <c r="BL74" s="38" t="str">
        <f>IF(AND(COUNTIF(BK74,"&gt;0")&gt;0,D74="m",J74="U13"),
     IF(BK74&gt;Normwerte!$G$13,1,0),
IF(AND(COUNTIF(BK74,"&gt;0")&gt;0,D74="m",J74="U14"),
     IF(BK74&gt;Normwerte!$G$12,1,0),
IF(AND(COUNTIF(BK74,"&gt;0")&gt;0,D74="m",J74="U15"),
     IF(BK74&gt;Normwerte!$G$11,1,0),
IF(AND(COUNTIF(BK74,"&gt;0")&gt;0,D74="m",J74="U16"),
     IF(BK74&gt;Normwerte!$G$10,1,0),
IF(AND(COUNTIF(BK74,"&gt;0")&gt;0,D74="m",J74="U17"),
     IF(BK74&gt;Normwerte!$G$9,1,0),
IF(AND(COUNTIF(BK74,"&gt;0")&gt;0,D74="m",J74="U18"),
     IF(BK74&gt;Normwerte!$G$8,1,0),
IF(AND(COUNTIF(BK74,"&gt;0")&gt;0,D74="w",J74="U13"),
     IF(BK74&gt;Normwerte!$G$7,1,0),
IF(AND(COUNTIF(BK74,"&gt;0")&gt;0,D74="w",J74="U14"),
     IF(BK74&gt;Normwerte!$G$6,1,0),
IF(AND(COUNTIF(BK74,"&gt;0")&gt;0,D74="w",J74="U15"),
     IF(BK74&gt;Normwerte!$G$5,1,0),
IF(AND(COUNTIF(BK74,"&gt;0")&gt;0,D74="w",J74="U16"),
     IF(BK74&gt;Normwerte!$G$4,1,0),
IF(AND(COUNTIF(BK74,"&gt;0")&gt;0,D74="w",J74="U17"),
     IF(BK74&gt;Normwerte!$G$3,1,0),
IF(AND(COUNTIF(BK74,"&gt;0")&gt;0,D74="w",J74="U18"),
     IF(BK74&gt;Normwerte!$G$2,1,0),"")
)))))))))))</f>
        <v/>
      </c>
      <c r="BM74" s="6"/>
      <c r="BN74" s="6"/>
      <c r="BO74" s="6"/>
      <c r="BP74" s="6"/>
      <c r="BQ74" s="40" t="str">
        <f>IF(COUNTIF(Table25[[#This Row],[T-Test links
V1
'[s']]:[T-Test links
V2
'[s']]],"&gt;0")&gt;0,
     MIN(Table25[[#This Row],[T-Test links
V1
'[s']]:[T-Test links
V2
'[s']]]),
     "")</f>
        <v/>
      </c>
      <c r="BR74" s="40" t="str">
        <f>IF(COUNTIF(Table25[[#This Row],[T-Test rechts 
V1
'[s']]:[T-Test rechts
V2
'[s']]],"&gt;0")&gt;0,
     MIN(Table25[[#This Row],[T-Test rechts 
V1
'[s']]:[T-Test rechts
V2
'[s']]]),
     "")</f>
        <v/>
      </c>
      <c r="BS7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4" s="57" t="str">
        <f t="shared" si="23"/>
        <v/>
      </c>
      <c r="BU74" s="38" t="str">
        <f>IF(AND(COUNTIF(BT74,"&gt;0")&gt;0,D74="m",J74="U13"),
     IF(BT74&gt;Normwerte!$H$13,1,0),
IF(AND(COUNTIF(BT74,"&gt;0")&gt;0,D74="m",J74="U14"),
     IF(BT74&gt;Normwerte!$H$12,1,0),
IF(AND(COUNTIF(BT74,"&gt;0")&gt;0,D74="m",J74="U15"),
     IF(BT74&gt;Normwerte!$H$11,1,0),
IF(AND(COUNTIF(BT74,"&gt;0")&gt;0,D74="m",J74="U16"),
     IF(BT74&gt;Normwerte!$H$10,1,0),
IF(AND(COUNTIF(BT74,"&gt;0")&gt;0,D74="m",J74="U17"),
     IF(BT74&gt;Normwerte!$H$9,1,0),
IF(AND(COUNTIF(BT74,"&gt;0")&gt;0,D74="m",J74="U18"),
     IF(BT74&gt;Normwerte!$H$8,1,0),
IF(AND(COUNTIF(BT74,"&gt;0")&gt;0,D74="w",J74="U13"),
     IF(BT74&gt;Normwerte!$H$7,1,0),
IF(AND(COUNTIF(BT74,"&gt;0")&gt;0,D74="w",J74="U14"),
     IF(BT74&gt;Normwerte!$H$6,1,0),
IF(AND(COUNTIF(BT74,"&gt;0")&gt;0,D74="w",J74="U15"),
     IF(BT74&gt;Normwerte!$H$5,1,0),
IF(AND(COUNTIF(BT74,"&gt;0")&gt;0,D74="w",J74="U16"),
     IF(BT74&gt;Normwerte!$H$4,1,0),
IF(AND(COUNTIF(BT74,"&gt;0")&gt;0,D74="w",J74="U17"),
     IF(BT74&gt;Normwerte!$H$3,1,0),
IF(AND(COUNTIF(BT74,"&gt;0")&gt;0,D74="w",J74="U18"),
     IF(BT74&gt;Normwerte!$H$2,1,0),"")
)))))))))))</f>
        <v/>
      </c>
    </row>
    <row r="75" spans="2:73" x14ac:dyDescent="0.45">
      <c r="B75" s="103"/>
      <c r="C75" s="103"/>
      <c r="D75" s="43"/>
      <c r="E75" s="93"/>
      <c r="F75" s="53"/>
      <c r="G75" s="5"/>
      <c r="H75" s="95"/>
      <c r="I75" s="12" t="str">
        <f>IF(ISBLANK(Table25[[#This Row],[Geb.Datum
'[TT.MM.JJJJ']]]),"",
     YEAR(Table25[[#This Row],[Geb.Datum
'[TT.MM.JJJJ']]]))</f>
        <v/>
      </c>
      <c r="J75" s="30" t="str">
        <f>_xlfn.XLOOKUP(Table25[[#This Row],[Geburtsjahr]],Altersklasse!$B$2:$B$7,Altersklasse!$A$2:$A$7,"",0)</f>
        <v/>
      </c>
      <c r="K75" s="42" t="str">
        <f t="shared" si="16"/>
        <v/>
      </c>
      <c r="L75" s="50" t="str">
        <f>IF(OR(ISBLANK(AF75),NOT(ISNUMBER(AF75))),"",IF(AND(AF75&gt;0,D75="m",J75="U13"),
    IF(AF75&gt;Normwerte!$J$13,2,IF(AF75&gt;Normwerte!$I$13,1,0)),
IF(AND(AF75&gt;0,D75="m",J75="U14"),
     IF(AF75&gt;Normwerte!$J$12,2,IF(AF75&gt;Normwerte!$I$12,1,0)),
IF(AND(AF75&gt;0,D75="m",J75="U15"),
     IF(AF75&gt;Normwerte!$J$11,2,IF(AF75&gt;Normwerte!$I$11,1,0)),
IF(AND(AF75&gt;0,D75="m",J75="U16"),
     IF(AF75&gt;Normwerte!$J$10,2,IF(AF75&gt;Normwerte!$I$10,1,0)),
IF(AND(AF75&gt;0,D75="m",J75="U17"),
     IF(AF75&gt;Normwerte!$J$9,2,IF(AF75&gt;Normwerte!$I$9,1,0)),
IF(AND(AF75&gt;0,D75="m",J75="U18"),
     IF(AF75&gt;Normwerte!$J$8,2,IF(AF75&gt;Normwerte!$I$8,1,0)),
IF(AND(AF75&gt;0,D75="w",J75="U13"),
     IF(AF75&gt;Normwerte!$J$7,2,IF(AF75&gt;Normwerte!$I$7,1,0)),
IF(AND(AF75&gt;0,D75="w",J75="U14"),
     IF(AF75&gt;Normwerte!$J$6,2,IF(AF75&gt;Normwerte!$I$6,1,0)),
IF(AND(AF75&gt;0,D75="w",J75="U15"),
     IF(AF75&gt;Normwerte!$J$5,2,IF(AF75&gt;Normwerte!$I$5,1,0)),
IF(AND(AF75&gt;0,D75="w",J75="U16"),
     IF(AF75&gt;Normwerte!$J$4,2,IF(AF75&gt;Normwerte!$I$4,1,0)),
IF(AND(AF75&gt;0,D75="w",J75="U17"),
     IF(AF75&gt;Normwerte!$J$3,2,IF(AF75&gt;Normwerte!$I$3,1,0)),
IF(AND(AF75&gt;0,D75="w",J75="U18"),
     IF(AF75&gt;Normwerte!$J$2,2,IF(AF75&gt;Normwerte!$I$2,1,0)),"")
))))))))))))</f>
        <v/>
      </c>
      <c r="M75" s="64" t="str">
        <f>IF(AND(Table25[[#This Row],[Position '[L/AA/MB/S/D']]]="L",L75&lt;2),1,Table25[[#This Row],[Landeskader
Punkte
Anthro Berechnung]])</f>
        <v/>
      </c>
      <c r="N75" s="65" t="str">
        <f>IFERROR(IF((Table25[[#This Row],[Z-Score CMJ]]+Table25[[#This Row],[Z Score Spike]])&gt;0, (Table25[[#This Row],[Z-Score CMJ]]+Table25[[#This Row],[Z Score Spike]])/2, ""), "")</f>
        <v/>
      </c>
      <c r="O75" s="63" t="str">
        <f>IF(AND(COUNTIF(N75,"&gt;0")&gt;0,D75="m",J75="U13"),
    IF(N75&gt;Normwerte!$C$13,1,0),
IF(AND(COUNTIF(N75,"&gt;0")&gt;0,D75="m",J75="U14"),
     IF(N75&gt;Normwerte!$C$12,1,0),
IF(AND(COUNTIF(N75,"&gt;0")&gt;0,D75="m",J75="U15"),
     IF(N75&gt;Normwerte!$C$11,1,0),
IF(AND(COUNTIF(N75,"&gt;0")&gt;0,D75="m",J75="U16"),
     IF(N75&gt;Normwerte!$C$10,1,0),
IF(AND(COUNTIF(N75,"&gt;0")&gt;0,D75="m",J75="U17"),
     IF(N75&gt;Normwerte!$C$9,1,0),
IF(AND(COUNTIF(N75,"&gt;0")&gt;0,D75="m",J75="U18"),
     IF(N75&gt;Normwerte!$C$8,1,0),
IF(AND(COUNTIF(N75,"&gt;0")&gt;0,D75="w",J75="U13"),
     IF(N75&gt;Normwerte!$C$7,1,0),
IF(AND(COUNTIF(N75,"&gt;0")&gt;0,D75="w",J75="U14"),
     IF(N75&gt;Normwerte!$C$6,1,0),
IF(AND(COUNTIF(N75,"&gt;0")&gt;0,D75="w",J75="U15"),
     IF(N75&gt;Normwerte!$C$5,1,0),
IF(AND(COUNTIF(N75,"&gt;0")&gt;0,D75="w",J75="U16"),
     IF(N75&gt;Normwerte!$C$4,1,0),
IF(AND(COUNTIF(N75,"&gt;0")&gt;0,D75="w",J75="U17"),
     IF(N75&gt;Normwerte!$C$3,1,0),
IF(AND(COUNTIF(N75,"&gt;0")&gt;0,D75="w",J75="U18"),
     IF(N75&gt;Normwerte!$C$2,1,0),"")
)))))))))))</f>
        <v/>
      </c>
      <c r="P7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5" s="63" t="str">
        <f>IF(AND(COUNTIF(P75,"&gt;0")&gt;0,D75="m",J75="U13"),
    IF(P75&gt;Normwerte!$F$13,1,0),
IF(AND(COUNTIF(P75,"&gt;0")&gt;0,D75="m",J75="U14"),
     IF(P75&gt;Normwerte!$F$12,1,0),
IF(AND(COUNTIF(P75,"&gt;0")&gt;0,D75="m",J75="U15"),
     IF(P75&gt;Normwerte!$F$11,1,0),
IF(AND(COUNTIF(P75,"&gt;0")&gt;0,D75="m",J75="U16"),
     IF(P75&gt;Normwerte!$F$10,1,0),
IF(AND(COUNTIF(P75,"&gt;0")&gt;0,D75="m",J75="U17"),
     IF(P75&gt;Normwerte!$F$9,1,0),
IF(AND(COUNTIF(P75,"&gt;0")&gt;0,D75="m",J75="U18"),
     IF(P75&gt;Normwerte!$F$8,1,0),
IF(AND(COUNTIF(P75,"&gt;0")&gt;0,D75="w",J75="U13"),
     IF(P75&gt;Normwerte!$F$7,1,0),
IF(AND(COUNTIF(P75,"&gt;0")&gt;0,D75="w",J75="U14"),
     IF(P75&gt;Normwerte!$F$6,1,0),
IF(AND(COUNTIF(P75,"&gt;0")&gt;0,D75="w",J75="U15"),
     IF(P75&gt;Normwerte!$F$5,1,0),
IF(AND(COUNTIF(P75,"&gt;0")&gt;0,D75="w",J75="U16"),
     IF(P75&gt;Normwerte!$F$4,1,0),
IF(AND(COUNTIF(P75,"&gt;0")&gt;0,D75="w",J75="U17"),
     IF(P75&gt;Normwerte!$F$3,1,0),
IF(AND(COUNTIF(P75,"&gt;0")&gt;0,D75="w",J75="U18"),
     IF(P75&gt;Normwerte!$F$2,1,0),"")
)))))))))))</f>
        <v/>
      </c>
      <c r="R75" s="66" t="str">
        <f>Table25[[#This Row],[Punkte
T-Test]]</f>
        <v/>
      </c>
      <c r="S75" s="73" t="str">
        <f>IF(SUMIF(Table25[[#This Row],[Landeskader
Punkte
Anthro]:[Landeskader
Punkte
T-Test]],"&gt;0")=0,
    "",
    SUM(M75,O75,Q75,R75))</f>
        <v/>
      </c>
      <c r="T75" s="101"/>
      <c r="U75" s="101"/>
      <c r="V75" s="26"/>
      <c r="W75" s="26"/>
      <c r="X75" s="26"/>
      <c r="Y75" s="24"/>
      <c r="Z75" s="24"/>
      <c r="AA75" s="24"/>
      <c r="AB75" s="26"/>
      <c r="AC75" s="26"/>
      <c r="AD7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5" s="55" t="str">
        <f t="shared" si="24"/>
        <v/>
      </c>
      <c r="AF75" s="75" t="str">
        <f t="shared" si="17"/>
        <v/>
      </c>
      <c r="AG75" s="74"/>
      <c r="AH75" s="52"/>
      <c r="AI75" s="24"/>
      <c r="AJ75" s="36" t="str">
        <f>IF(COUNTIF(Table25[[#This Row],[Jump &amp; Reach 
(CMJ) V1]:[Jump &amp; Reach 
(CMJ) V3]],"&gt;0")&gt;0,
     MAX(Table25[[#This Row],[Jump &amp; Reach 
(CMJ) V1]:[Jump &amp; Reach 
(CMJ) V3]]),
     "")</f>
        <v/>
      </c>
      <c r="AK75" s="37" t="str">
        <f>IF(COUNTIF(Table25[[#This Row],[Jump &amp; Reach 
(CMJ) max.]],"&gt;0")&gt;0,
     Table25[[#This Row],[Jump &amp; Reach 
(CMJ) max.]]-Table25[[#This Row],[Reichhöhe
einarmig '[cm']]],
     "")</f>
        <v/>
      </c>
      <c r="AL75" s="57" t="str">
        <f t="shared" si="18"/>
        <v/>
      </c>
      <c r="AM75" s="38" t="str">
        <f>IF(AND(COUNTIF(AL75,"&gt;0")&gt;0,D75="m",J75="U13"),
    IF(AL75&gt;Normwerte!$C$13,1,0),
IF(AND(COUNTIF(AL75,"&gt;0")&gt;0,D75="m",J75="U14"),
     IF(AL75&gt;Normwerte!$C$12,1,0),
IF(AND(COUNTIF(AL75,"&gt;0")&gt;0,D75="m",J75="U15"),
     IF(AL75&gt;Normwerte!$C$11,1,0),
IF(AND(COUNTIF(AL75,"&gt;0")&gt;0,D75="m",J75="U16"),
     IF(AL75&gt;Normwerte!$C$10,1,0),
IF(AND(COUNTIF(AL75,"&gt;0")&gt;0,D75="m",J75="U17"),
     IF(AL75&gt;Normwerte!$C$9,1,0),
IF(AND(COUNTIF(AL75,"&gt;0")&gt;0,D75="m",J75="U18"),
     IF(AL75&gt;Normwerte!$C$8,1,0),
IF(AND(COUNTIF(AL75,"&gt;0")&gt;0,D75="w",J75="U13"),
     IF(AL75&gt;Normwerte!$C$7,1,0),
IF(AND(COUNTIF(AL75,"&gt;0")&gt;0,D75="w",J75="U14"),
     IF(AL75&gt;Normwerte!$C$6,1,0),
IF(AND(COUNTIF(AL75,"&gt;0")&gt;0,D75="w",J75="U15"),
     IF(AL75&gt;Normwerte!$C$5,1,0),
IF(AND(COUNTIF(AL75,"&gt;0")&gt;0,D75="w",J75="U16"),
     IF(AL75&gt;Normwerte!$C$4,1,0),
IF(AND(COUNTIF(AL75,"&gt;0")&gt;0,D75="w",J75="U17"),
     IF(AL75&gt;Normwerte!$C$3,1,0),
IF(AND(COUNTIF(AL75,"&gt;0")&gt;0,D75="w",J75="U18"),
     IF(AL75&gt;Normwerte!$C$2,1,0),"")
)))))))))))</f>
        <v/>
      </c>
      <c r="AN75" s="6"/>
      <c r="AO75" s="6"/>
      <c r="AP75" s="6"/>
      <c r="AQ7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5" s="38" t="str">
        <f>IF(COUNTIF(Table25[[#This Row],[Jump &amp; Reach 
(Spike) max.]],"&gt;0")&gt;0,
     Table25[[#This Row],[Jump &amp; Reach 
(Spike) max.]]-Table25[[#This Row],[Reichhöhe
einarmig '[cm']]],
     "")</f>
        <v/>
      </c>
      <c r="AS75" s="57" t="str">
        <f t="shared" si="19"/>
        <v/>
      </c>
      <c r="AT75" s="38" t="str">
        <f>IF(AND(COUNTIF(AS75,"&gt;0")&gt;0,D75="m",J75="U13"),
    IF(AS75&gt;Normwerte!$D$13,1,0),
IF(AND(COUNTIF(AS75,"&gt;0")&gt;0,D75="m",J75="U14"),
     IF(AS75&gt;Normwerte!$D$12,1,0),
IF(AND(COUNTIF(AS75,"&gt;0")&gt;0,D75="m",J75="U15"),
     IF(AS75&gt;Normwerte!$D$11,1,0),
IF(AND(COUNTIF(AS75,"&gt;0")&gt;0,D75="m",J75="U16"),
     IF(AS75&gt;Normwerte!$D$10,1,0),
IF(AND(COUNTIF(AS75,"&gt;0")&gt;0,D75="m",J75="U17"),
     IF(AS75&gt;Normwerte!$D$9,1,0),
IF(AND(COUNTIF(AS75,"&gt;0")&gt;0,D75="m",J75="U18"),
     IF(AS75&gt;Normwerte!$D$8,1,0),
IF(AND(COUNTIF(AS75,"&gt;0")&gt;0,D75="w",J75="U13"),
     IF(AS75&gt;Normwerte!$D$7,1,0),
IF(AND(COUNTIF(AS75,"&gt;0")&gt;0,D75="w",J75="U14"),
     IF(AS75&gt;Normwerte!$D$6,1,0),
IF(AND(COUNTIF(AS75,"&gt;0")&gt;0,D75="w",J75="U15"),
     IF(AS75&gt;Normwerte!$D$5,1,0),
IF(AND(COUNTIF(AS75,"&gt;0")&gt;0,D75="w",J75="U16"),
     IF(AS75&gt;Normwerte!$D$4,1,0),
IF(AND(COUNTIF(AS75,"&gt;0")&gt;0,D75="w",J75="U17"),
     IF(AS75&gt;Normwerte!$D$3,1,0),
IF(AND(COUNTIF(AS75,"&gt;0")&gt;0,D75="w",J75="U18"),
     IF(AS75&gt;Normwerte!$D$2,1,0),"")
)))))))))))</f>
        <v/>
      </c>
      <c r="AU75" s="6"/>
      <c r="AV75" s="6"/>
      <c r="AW75" s="6"/>
      <c r="AX7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5" s="57" t="str">
        <f t="shared" si="20"/>
        <v/>
      </c>
      <c r="AZ75" s="38" t="str">
        <f>IF(AND(COUNTIF(AY75,"&gt;0")&gt;0,D75="m",J75="U13"),
    IF(AY75&gt;Normwerte!$E$13,1,0),
IF(AND(COUNTIF(AY75,"&gt;0")&gt;0,D75="m",J75="U14"),
     IF(AY75&gt;Normwerte!$E$12,1,0),
IF(AND(COUNTIF(AY75,"&gt;0")&gt;0,D75="m",J75="U15"),
     IF(AY75&gt;Normwerte!$E$11,1,0),
IF(AND(COUNTIF(AY75,"&gt;0")&gt;0,D75="m",J75="U16"),
     IF(AY75&gt;Normwerte!$E$10,1,0),
IF(AND(COUNTIF(AY75,"&gt;0")&gt;0,D75="m",J75="U17"),
     IF(AY75&gt;Normwerte!$E$9,1,0),
IF(AND(COUNTIF(AY75,"&gt;0")&gt;0,D75="m",J75="U18"),
     IF(AY75&gt;Normwerte!$E$8,1,0),
IF(AND(COUNTIF(AY75,"&gt;0")&gt;0,D75="w",J75="U13"),
     IF(AY75&gt;Normwerte!$E$7,1,0),
IF(AND(COUNTIF(AY75,"&gt;0")&gt;0,D75="w",J75="U14"),
     IF(AY75&gt;Normwerte!$E$6,1,0),
IF(AND(COUNTIF(AY75,"&gt;0")&gt;0,D75="w",J75="U15"),
     IF(AY75&gt;Normwerte!$E$5,1,0),
IF(AND(COUNTIF(AY75,"&gt;0")&gt;0,D75="w",J75="U16"),
     IF(AY75&gt;Normwerte!$E$4,1,0),
IF(AND(COUNTIF(AY75,"&gt;0")&gt;0,D75="w",J75="U17"),
     IF(AY75&gt;Normwerte!$E$3,1,0),
IF(AND(COUNTIF(AY75,"&gt;0")&gt;0,D75="w",J75="U18"),
     IF(AY75&gt;Normwerte!$E$2,1,0),"")
)))))))))))</f>
        <v/>
      </c>
      <c r="BA75" s="6"/>
      <c r="BB75" s="6"/>
      <c r="BC75" s="6"/>
      <c r="BD7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5" s="56" t="str">
        <f t="shared" si="22"/>
        <v/>
      </c>
      <c r="BF75" s="38" t="str">
        <f>IF(AND(COUNTIF(BE75,"&gt;0")&gt;0,D75="m",J75="U13"),
    IF(BE75&gt;Normwerte!$F$13,1,0),
IF(AND(COUNTIF(BE75,"&gt;0")&gt;0,D75="m",J75="U14"),
     IF(BE75&gt;Normwerte!$F$12,1,0),
IF(AND(COUNTIF(BE75,"&gt;0")&gt;0,D75="m",J75="U15"),
     IF(BE75&gt;Normwerte!$F$11,1,0),
IF(AND(COUNTIF(BE75,"&gt;0")&gt;0,D75="m",J75="U16"),
     IF(BE75&gt;Normwerte!$F$10,1,0),
IF(AND(COUNTIF(BE75,"&gt;0")&gt;0,D75="m",J75="U17"),
     IF(BE75&gt;Normwerte!$F$9,1,0),
IF(AND(COUNTIF(BE75,"&gt;0")&gt;0,D75="m",J75="U18"),
     IF(BE75&gt;Normwerte!$F$8,1,0),
IF(AND(COUNTIF(BE75,"&gt;0")&gt;0,D75="w",J75="U13"),
     IF(BE75&gt;Normwerte!$F$7,1,0),
IF(AND(COUNTIF(BE75,"&gt;0")&gt;0,D75="w",J75="U14"),
     IF(BE75&gt;Normwerte!$F$6,1,0),
IF(AND(COUNTIF(BE75,"&gt;0")&gt;0,D75="w",J75="U15"),
     IF(BE75&gt;Normwerte!$F$5,1,0),
IF(AND(COUNTIF(BE75,"&gt;0")&gt;0,D75="w",J75="U16"),
     IF(BE75&gt;Normwerte!$F$4,1,0),
IF(AND(COUNTIF(BE75,"&gt;0")&gt;0,D75="w",J75="U17"),
     IF(BE75&gt;Normwerte!$F$3,1,0),
IF(AND(COUNTIF(BE75,"&gt;0")&gt;0,D75="w",J75="U18"),
     IF(BE75&gt;Normwerte!$F$2,1,0),"")
)))))))))))</f>
        <v/>
      </c>
      <c r="BG75" s="6"/>
      <c r="BH75" s="6"/>
      <c r="BI75" s="6"/>
      <c r="BJ75" s="40" t="str">
        <f>IF(COUNTIF(Table25[[#This Row],[Schlagballwurf V1
'[km/h']]:[Schlagballwurf V3
'[km/h']]],"&gt;0")&gt;0,
     MAX(Table25[[#This Row],[Schlagballwurf V1
'[km/h']]:[Schlagballwurf V3
'[km/h']]]),
     "")</f>
        <v/>
      </c>
      <c r="BK75" s="57" t="str">
        <f t="shared" si="21"/>
        <v/>
      </c>
      <c r="BL75" s="38" t="str">
        <f>IF(AND(COUNTIF(BK75,"&gt;0")&gt;0,D75="m",J75="U13"),
     IF(BK75&gt;Normwerte!$G$13,1,0),
IF(AND(COUNTIF(BK75,"&gt;0")&gt;0,D75="m",J75="U14"),
     IF(BK75&gt;Normwerte!$G$12,1,0),
IF(AND(COUNTIF(BK75,"&gt;0")&gt;0,D75="m",J75="U15"),
     IF(BK75&gt;Normwerte!$G$11,1,0),
IF(AND(COUNTIF(BK75,"&gt;0")&gt;0,D75="m",J75="U16"),
     IF(BK75&gt;Normwerte!$G$10,1,0),
IF(AND(COUNTIF(BK75,"&gt;0")&gt;0,D75="m",J75="U17"),
     IF(BK75&gt;Normwerte!$G$9,1,0),
IF(AND(COUNTIF(BK75,"&gt;0")&gt;0,D75="m",J75="U18"),
     IF(BK75&gt;Normwerte!$G$8,1,0),
IF(AND(COUNTIF(BK75,"&gt;0")&gt;0,D75="w",J75="U13"),
     IF(BK75&gt;Normwerte!$G$7,1,0),
IF(AND(COUNTIF(BK75,"&gt;0")&gt;0,D75="w",J75="U14"),
     IF(BK75&gt;Normwerte!$G$6,1,0),
IF(AND(COUNTIF(BK75,"&gt;0")&gt;0,D75="w",J75="U15"),
     IF(BK75&gt;Normwerte!$G$5,1,0),
IF(AND(COUNTIF(BK75,"&gt;0")&gt;0,D75="w",J75="U16"),
     IF(BK75&gt;Normwerte!$G$4,1,0),
IF(AND(COUNTIF(BK75,"&gt;0")&gt;0,D75="w",J75="U17"),
     IF(BK75&gt;Normwerte!$G$3,1,0),
IF(AND(COUNTIF(BK75,"&gt;0")&gt;0,D75="w",J75="U18"),
     IF(BK75&gt;Normwerte!$G$2,1,0),"")
)))))))))))</f>
        <v/>
      </c>
      <c r="BM75" s="6"/>
      <c r="BN75" s="6"/>
      <c r="BO75" s="6"/>
      <c r="BP75" s="6"/>
      <c r="BQ75" s="40" t="str">
        <f>IF(COUNTIF(Table25[[#This Row],[T-Test links
V1
'[s']]:[T-Test links
V2
'[s']]],"&gt;0")&gt;0,
     MIN(Table25[[#This Row],[T-Test links
V1
'[s']]:[T-Test links
V2
'[s']]]),
     "")</f>
        <v/>
      </c>
      <c r="BR75" s="40" t="str">
        <f>IF(COUNTIF(Table25[[#This Row],[T-Test rechts 
V1
'[s']]:[T-Test rechts
V2
'[s']]],"&gt;0")&gt;0,
     MIN(Table25[[#This Row],[T-Test rechts 
V1
'[s']]:[T-Test rechts
V2
'[s']]]),
     "")</f>
        <v/>
      </c>
      <c r="BS7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5" s="57" t="str">
        <f t="shared" si="23"/>
        <v/>
      </c>
      <c r="BU75" s="38" t="str">
        <f>IF(AND(COUNTIF(BT75,"&gt;0")&gt;0,D75="m",J75="U13"),
     IF(BT75&gt;Normwerte!$H$13,1,0),
IF(AND(COUNTIF(BT75,"&gt;0")&gt;0,D75="m",J75="U14"),
     IF(BT75&gt;Normwerte!$H$12,1,0),
IF(AND(COUNTIF(BT75,"&gt;0")&gt;0,D75="m",J75="U15"),
     IF(BT75&gt;Normwerte!$H$11,1,0),
IF(AND(COUNTIF(BT75,"&gt;0")&gt;0,D75="m",J75="U16"),
     IF(BT75&gt;Normwerte!$H$10,1,0),
IF(AND(COUNTIF(BT75,"&gt;0")&gt;0,D75="m",J75="U17"),
     IF(BT75&gt;Normwerte!$H$9,1,0),
IF(AND(COUNTIF(BT75,"&gt;0")&gt;0,D75="m",J75="U18"),
     IF(BT75&gt;Normwerte!$H$8,1,0),
IF(AND(COUNTIF(BT75,"&gt;0")&gt;0,D75="w",J75="U13"),
     IF(BT75&gt;Normwerte!$H$7,1,0),
IF(AND(COUNTIF(BT75,"&gt;0")&gt;0,D75="w",J75="U14"),
     IF(BT75&gt;Normwerte!$H$6,1,0),
IF(AND(COUNTIF(BT75,"&gt;0")&gt;0,D75="w",J75="U15"),
     IF(BT75&gt;Normwerte!$H$5,1,0),
IF(AND(COUNTIF(BT75,"&gt;0")&gt;0,D75="w",J75="U16"),
     IF(BT75&gt;Normwerte!$H$4,1,0),
IF(AND(COUNTIF(BT75,"&gt;0")&gt;0,D75="w",J75="U17"),
     IF(BT75&gt;Normwerte!$H$3,1,0),
IF(AND(COUNTIF(BT75,"&gt;0")&gt;0,D75="w",J75="U18"),
     IF(BT75&gt;Normwerte!$H$2,1,0),"")
)))))))))))</f>
        <v/>
      </c>
    </row>
    <row r="76" spans="2:73" x14ac:dyDescent="0.45">
      <c r="B76" s="103"/>
      <c r="C76" s="103"/>
      <c r="D76" s="43"/>
      <c r="E76" s="93"/>
      <c r="F76" s="53"/>
      <c r="G76" s="5"/>
      <c r="H76" s="95"/>
      <c r="I76" s="12" t="str">
        <f>IF(ISBLANK(Table25[[#This Row],[Geb.Datum
'[TT.MM.JJJJ']]]),"",
     YEAR(Table25[[#This Row],[Geb.Datum
'[TT.MM.JJJJ']]]))</f>
        <v/>
      </c>
      <c r="J76" s="30" t="str">
        <f>_xlfn.XLOOKUP(Table25[[#This Row],[Geburtsjahr]],Altersklasse!$B$2:$B$7,Altersklasse!$A$2:$A$7,"",0)</f>
        <v/>
      </c>
      <c r="K76" s="42" t="str">
        <f t="shared" si="16"/>
        <v/>
      </c>
      <c r="L76" s="50" t="str">
        <f>IF(OR(ISBLANK(AF76),NOT(ISNUMBER(AF76))),"",IF(AND(AF76&gt;0,D76="m",J76="U13"),
    IF(AF76&gt;Normwerte!$J$13,2,IF(AF76&gt;Normwerte!$I$13,1,0)),
IF(AND(AF76&gt;0,D76="m",J76="U14"),
     IF(AF76&gt;Normwerte!$J$12,2,IF(AF76&gt;Normwerte!$I$12,1,0)),
IF(AND(AF76&gt;0,D76="m",J76="U15"),
     IF(AF76&gt;Normwerte!$J$11,2,IF(AF76&gt;Normwerte!$I$11,1,0)),
IF(AND(AF76&gt;0,D76="m",J76="U16"),
     IF(AF76&gt;Normwerte!$J$10,2,IF(AF76&gt;Normwerte!$I$10,1,0)),
IF(AND(AF76&gt;0,D76="m",J76="U17"),
     IF(AF76&gt;Normwerte!$J$9,2,IF(AF76&gt;Normwerte!$I$9,1,0)),
IF(AND(AF76&gt;0,D76="m",J76="U18"),
     IF(AF76&gt;Normwerte!$J$8,2,IF(AF76&gt;Normwerte!$I$8,1,0)),
IF(AND(AF76&gt;0,D76="w",J76="U13"),
     IF(AF76&gt;Normwerte!$J$7,2,IF(AF76&gt;Normwerte!$I$7,1,0)),
IF(AND(AF76&gt;0,D76="w",J76="U14"),
     IF(AF76&gt;Normwerte!$J$6,2,IF(AF76&gt;Normwerte!$I$6,1,0)),
IF(AND(AF76&gt;0,D76="w",J76="U15"),
     IF(AF76&gt;Normwerte!$J$5,2,IF(AF76&gt;Normwerte!$I$5,1,0)),
IF(AND(AF76&gt;0,D76="w",J76="U16"),
     IF(AF76&gt;Normwerte!$J$4,2,IF(AF76&gt;Normwerte!$I$4,1,0)),
IF(AND(AF76&gt;0,D76="w",J76="U17"),
     IF(AF76&gt;Normwerte!$J$3,2,IF(AF76&gt;Normwerte!$I$3,1,0)),
IF(AND(AF76&gt;0,D76="w",J76="U18"),
     IF(AF76&gt;Normwerte!$J$2,2,IF(AF76&gt;Normwerte!$I$2,1,0)),"")
))))))))))))</f>
        <v/>
      </c>
      <c r="M76" s="64" t="str">
        <f>IF(AND(Table25[[#This Row],[Position '[L/AA/MB/S/D']]]="L",L76&lt;2),1,Table25[[#This Row],[Landeskader
Punkte
Anthro Berechnung]])</f>
        <v/>
      </c>
      <c r="N76" s="65" t="str">
        <f>IFERROR(IF((Table25[[#This Row],[Z-Score CMJ]]+Table25[[#This Row],[Z Score Spike]])&gt;0, (Table25[[#This Row],[Z-Score CMJ]]+Table25[[#This Row],[Z Score Spike]])/2, ""), "")</f>
        <v/>
      </c>
      <c r="O76" s="63" t="str">
        <f>IF(AND(COUNTIF(N76,"&gt;0")&gt;0,D76="m",J76="U13"),
    IF(N76&gt;Normwerte!$C$13,1,0),
IF(AND(COUNTIF(N76,"&gt;0")&gt;0,D76="m",J76="U14"),
     IF(N76&gt;Normwerte!$C$12,1,0),
IF(AND(COUNTIF(N76,"&gt;0")&gt;0,D76="m",J76="U15"),
     IF(N76&gt;Normwerte!$C$11,1,0),
IF(AND(COUNTIF(N76,"&gt;0")&gt;0,D76="m",J76="U16"),
     IF(N76&gt;Normwerte!$C$10,1,0),
IF(AND(COUNTIF(N76,"&gt;0")&gt;0,D76="m",J76="U17"),
     IF(N76&gt;Normwerte!$C$9,1,0),
IF(AND(COUNTIF(N76,"&gt;0")&gt;0,D76="m",J76="U18"),
     IF(N76&gt;Normwerte!$C$8,1,0),
IF(AND(COUNTIF(N76,"&gt;0")&gt;0,D76="w",J76="U13"),
     IF(N76&gt;Normwerte!$C$7,1,0),
IF(AND(COUNTIF(N76,"&gt;0")&gt;0,D76="w",J76="U14"),
     IF(N76&gt;Normwerte!$C$6,1,0),
IF(AND(COUNTIF(N76,"&gt;0")&gt;0,D76="w",J76="U15"),
     IF(N76&gt;Normwerte!$C$5,1,0),
IF(AND(COUNTIF(N76,"&gt;0")&gt;0,D76="w",J76="U16"),
     IF(N76&gt;Normwerte!$C$4,1,0),
IF(AND(COUNTIF(N76,"&gt;0")&gt;0,D76="w",J76="U17"),
     IF(N76&gt;Normwerte!$C$3,1,0),
IF(AND(COUNTIF(N76,"&gt;0")&gt;0,D76="w",J76="U18"),
     IF(N76&gt;Normwerte!$C$2,1,0),"")
)))))))))))</f>
        <v/>
      </c>
      <c r="P7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6" s="63" t="str">
        <f>IF(AND(COUNTIF(P76,"&gt;0")&gt;0,D76="m",J76="U13"),
    IF(P76&gt;Normwerte!$F$13,1,0),
IF(AND(COUNTIF(P76,"&gt;0")&gt;0,D76="m",J76="U14"),
     IF(P76&gt;Normwerte!$F$12,1,0),
IF(AND(COUNTIF(P76,"&gt;0")&gt;0,D76="m",J76="U15"),
     IF(P76&gt;Normwerte!$F$11,1,0),
IF(AND(COUNTIF(P76,"&gt;0")&gt;0,D76="m",J76="U16"),
     IF(P76&gt;Normwerte!$F$10,1,0),
IF(AND(COUNTIF(P76,"&gt;0")&gt;0,D76="m",J76="U17"),
     IF(P76&gt;Normwerte!$F$9,1,0),
IF(AND(COUNTIF(P76,"&gt;0")&gt;0,D76="m",J76="U18"),
     IF(P76&gt;Normwerte!$F$8,1,0),
IF(AND(COUNTIF(P76,"&gt;0")&gt;0,D76="w",J76="U13"),
     IF(P76&gt;Normwerte!$F$7,1,0),
IF(AND(COUNTIF(P76,"&gt;0")&gt;0,D76="w",J76="U14"),
     IF(P76&gt;Normwerte!$F$6,1,0),
IF(AND(COUNTIF(P76,"&gt;0")&gt;0,D76="w",J76="U15"),
     IF(P76&gt;Normwerte!$F$5,1,0),
IF(AND(COUNTIF(P76,"&gt;0")&gt;0,D76="w",J76="U16"),
     IF(P76&gt;Normwerte!$F$4,1,0),
IF(AND(COUNTIF(P76,"&gt;0")&gt;0,D76="w",J76="U17"),
     IF(P76&gt;Normwerte!$F$3,1,0),
IF(AND(COUNTIF(P76,"&gt;0")&gt;0,D76="w",J76="U18"),
     IF(P76&gt;Normwerte!$F$2,1,0),"")
)))))))))))</f>
        <v/>
      </c>
      <c r="R76" s="66" t="str">
        <f>Table25[[#This Row],[Punkte
T-Test]]</f>
        <v/>
      </c>
      <c r="S76" s="73" t="str">
        <f>IF(SUMIF(Table25[[#This Row],[Landeskader
Punkte
Anthro]:[Landeskader
Punkte
T-Test]],"&gt;0")=0,
    "",
    SUM(M76,O76,Q76,R76))</f>
        <v/>
      </c>
      <c r="T76" s="101"/>
      <c r="U76" s="101"/>
      <c r="V76" s="26"/>
      <c r="W76" s="26"/>
      <c r="X76" s="26"/>
      <c r="Y76" s="24"/>
      <c r="Z76" s="24"/>
      <c r="AA76" s="24"/>
      <c r="AB76" s="26"/>
      <c r="AC76" s="26"/>
      <c r="AD7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6" s="55" t="str">
        <f t="shared" si="24"/>
        <v/>
      </c>
      <c r="AF76" s="75" t="str">
        <f t="shared" si="17"/>
        <v/>
      </c>
      <c r="AG76" s="74"/>
      <c r="AH76" s="52"/>
      <c r="AI76" s="24"/>
      <c r="AJ76" s="36" t="str">
        <f>IF(COUNTIF(Table25[[#This Row],[Jump &amp; Reach 
(CMJ) V1]:[Jump &amp; Reach 
(CMJ) V3]],"&gt;0")&gt;0,
     MAX(Table25[[#This Row],[Jump &amp; Reach 
(CMJ) V1]:[Jump &amp; Reach 
(CMJ) V3]]),
     "")</f>
        <v/>
      </c>
      <c r="AK76" s="37" t="str">
        <f>IF(COUNTIF(Table25[[#This Row],[Jump &amp; Reach 
(CMJ) max.]],"&gt;0")&gt;0,
     Table25[[#This Row],[Jump &amp; Reach 
(CMJ) max.]]-Table25[[#This Row],[Reichhöhe
einarmig '[cm']]],
     "")</f>
        <v/>
      </c>
      <c r="AL76" s="57" t="str">
        <f t="shared" si="18"/>
        <v/>
      </c>
      <c r="AM76" s="38" t="str">
        <f>IF(AND(COUNTIF(AL76,"&gt;0")&gt;0,D76="m",J76="U13"),
    IF(AL76&gt;Normwerte!$C$13,1,0),
IF(AND(COUNTIF(AL76,"&gt;0")&gt;0,D76="m",J76="U14"),
     IF(AL76&gt;Normwerte!$C$12,1,0),
IF(AND(COUNTIF(AL76,"&gt;0")&gt;0,D76="m",J76="U15"),
     IF(AL76&gt;Normwerte!$C$11,1,0),
IF(AND(COUNTIF(AL76,"&gt;0")&gt;0,D76="m",J76="U16"),
     IF(AL76&gt;Normwerte!$C$10,1,0),
IF(AND(COUNTIF(AL76,"&gt;0")&gt;0,D76="m",J76="U17"),
     IF(AL76&gt;Normwerte!$C$9,1,0),
IF(AND(COUNTIF(AL76,"&gt;0")&gt;0,D76="m",J76="U18"),
     IF(AL76&gt;Normwerte!$C$8,1,0),
IF(AND(COUNTIF(AL76,"&gt;0")&gt;0,D76="w",J76="U13"),
     IF(AL76&gt;Normwerte!$C$7,1,0),
IF(AND(COUNTIF(AL76,"&gt;0")&gt;0,D76="w",J76="U14"),
     IF(AL76&gt;Normwerte!$C$6,1,0),
IF(AND(COUNTIF(AL76,"&gt;0")&gt;0,D76="w",J76="U15"),
     IF(AL76&gt;Normwerte!$C$5,1,0),
IF(AND(COUNTIF(AL76,"&gt;0")&gt;0,D76="w",J76="U16"),
     IF(AL76&gt;Normwerte!$C$4,1,0),
IF(AND(COUNTIF(AL76,"&gt;0")&gt;0,D76="w",J76="U17"),
     IF(AL76&gt;Normwerte!$C$3,1,0),
IF(AND(COUNTIF(AL76,"&gt;0")&gt;0,D76="w",J76="U18"),
     IF(AL76&gt;Normwerte!$C$2,1,0),"")
)))))))))))</f>
        <v/>
      </c>
      <c r="AN76" s="6"/>
      <c r="AO76" s="6"/>
      <c r="AP76" s="6"/>
      <c r="AQ7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6" s="38" t="str">
        <f>IF(COUNTIF(Table25[[#This Row],[Jump &amp; Reach 
(Spike) max.]],"&gt;0")&gt;0,
     Table25[[#This Row],[Jump &amp; Reach 
(Spike) max.]]-Table25[[#This Row],[Reichhöhe
einarmig '[cm']]],
     "")</f>
        <v/>
      </c>
      <c r="AS76" s="57" t="str">
        <f t="shared" si="19"/>
        <v/>
      </c>
      <c r="AT76" s="38" t="str">
        <f>IF(AND(COUNTIF(AS76,"&gt;0")&gt;0,D76="m",J76="U13"),
    IF(AS76&gt;Normwerte!$D$13,1,0),
IF(AND(COUNTIF(AS76,"&gt;0")&gt;0,D76="m",J76="U14"),
     IF(AS76&gt;Normwerte!$D$12,1,0),
IF(AND(COUNTIF(AS76,"&gt;0")&gt;0,D76="m",J76="U15"),
     IF(AS76&gt;Normwerte!$D$11,1,0),
IF(AND(COUNTIF(AS76,"&gt;0")&gt;0,D76="m",J76="U16"),
     IF(AS76&gt;Normwerte!$D$10,1,0),
IF(AND(COUNTIF(AS76,"&gt;0")&gt;0,D76="m",J76="U17"),
     IF(AS76&gt;Normwerte!$D$9,1,0),
IF(AND(COUNTIF(AS76,"&gt;0")&gt;0,D76="m",J76="U18"),
     IF(AS76&gt;Normwerte!$D$8,1,0),
IF(AND(COUNTIF(AS76,"&gt;0")&gt;0,D76="w",J76="U13"),
     IF(AS76&gt;Normwerte!$D$7,1,0),
IF(AND(COUNTIF(AS76,"&gt;0")&gt;0,D76="w",J76="U14"),
     IF(AS76&gt;Normwerte!$D$6,1,0),
IF(AND(COUNTIF(AS76,"&gt;0")&gt;0,D76="w",J76="U15"),
     IF(AS76&gt;Normwerte!$D$5,1,0),
IF(AND(COUNTIF(AS76,"&gt;0")&gt;0,D76="w",J76="U16"),
     IF(AS76&gt;Normwerte!$D$4,1,0),
IF(AND(COUNTIF(AS76,"&gt;0")&gt;0,D76="w",J76="U17"),
     IF(AS76&gt;Normwerte!$D$3,1,0),
IF(AND(COUNTIF(AS76,"&gt;0")&gt;0,D76="w",J76="U18"),
     IF(AS76&gt;Normwerte!$D$2,1,0),"")
)))))))))))</f>
        <v/>
      </c>
      <c r="AU76" s="6"/>
      <c r="AV76" s="6"/>
      <c r="AW76" s="6"/>
      <c r="AX7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6" s="57" t="str">
        <f t="shared" si="20"/>
        <v/>
      </c>
      <c r="AZ76" s="38" t="str">
        <f>IF(AND(COUNTIF(AY76,"&gt;0")&gt;0,D76="m",J76="U13"),
    IF(AY76&gt;Normwerte!$E$13,1,0),
IF(AND(COUNTIF(AY76,"&gt;0")&gt;0,D76="m",J76="U14"),
     IF(AY76&gt;Normwerte!$E$12,1,0),
IF(AND(COUNTIF(AY76,"&gt;0")&gt;0,D76="m",J76="U15"),
     IF(AY76&gt;Normwerte!$E$11,1,0),
IF(AND(COUNTIF(AY76,"&gt;0")&gt;0,D76="m",J76="U16"),
     IF(AY76&gt;Normwerte!$E$10,1,0),
IF(AND(COUNTIF(AY76,"&gt;0")&gt;0,D76="m",J76="U17"),
     IF(AY76&gt;Normwerte!$E$9,1,0),
IF(AND(COUNTIF(AY76,"&gt;0")&gt;0,D76="m",J76="U18"),
     IF(AY76&gt;Normwerte!$E$8,1,0),
IF(AND(COUNTIF(AY76,"&gt;0")&gt;0,D76="w",J76="U13"),
     IF(AY76&gt;Normwerte!$E$7,1,0),
IF(AND(COUNTIF(AY76,"&gt;0")&gt;0,D76="w",J76="U14"),
     IF(AY76&gt;Normwerte!$E$6,1,0),
IF(AND(COUNTIF(AY76,"&gt;0")&gt;0,D76="w",J76="U15"),
     IF(AY76&gt;Normwerte!$E$5,1,0),
IF(AND(COUNTIF(AY76,"&gt;0")&gt;0,D76="w",J76="U16"),
     IF(AY76&gt;Normwerte!$E$4,1,0),
IF(AND(COUNTIF(AY76,"&gt;0")&gt;0,D76="w",J76="U17"),
     IF(AY76&gt;Normwerte!$E$3,1,0),
IF(AND(COUNTIF(AY76,"&gt;0")&gt;0,D76="w",J76="U18"),
     IF(AY76&gt;Normwerte!$E$2,1,0),"")
)))))))))))</f>
        <v/>
      </c>
      <c r="BA76" s="6"/>
      <c r="BB76" s="6"/>
      <c r="BC76" s="6"/>
      <c r="BD7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6" s="56" t="str">
        <f t="shared" si="22"/>
        <v/>
      </c>
      <c r="BF76" s="38" t="str">
        <f>IF(AND(COUNTIF(BE76,"&gt;0")&gt;0,D76="m",J76="U13"),
    IF(BE76&gt;Normwerte!$F$13,1,0),
IF(AND(COUNTIF(BE76,"&gt;0")&gt;0,D76="m",J76="U14"),
     IF(BE76&gt;Normwerte!$F$12,1,0),
IF(AND(COUNTIF(BE76,"&gt;0")&gt;0,D76="m",J76="U15"),
     IF(BE76&gt;Normwerte!$F$11,1,0),
IF(AND(COUNTIF(BE76,"&gt;0")&gt;0,D76="m",J76="U16"),
     IF(BE76&gt;Normwerte!$F$10,1,0),
IF(AND(COUNTIF(BE76,"&gt;0")&gt;0,D76="m",J76="U17"),
     IF(BE76&gt;Normwerte!$F$9,1,0),
IF(AND(COUNTIF(BE76,"&gt;0")&gt;0,D76="m",J76="U18"),
     IF(BE76&gt;Normwerte!$F$8,1,0),
IF(AND(COUNTIF(BE76,"&gt;0")&gt;0,D76="w",J76="U13"),
     IF(BE76&gt;Normwerte!$F$7,1,0),
IF(AND(COUNTIF(BE76,"&gt;0")&gt;0,D76="w",J76="U14"),
     IF(BE76&gt;Normwerte!$F$6,1,0),
IF(AND(COUNTIF(BE76,"&gt;0")&gt;0,D76="w",J76="U15"),
     IF(BE76&gt;Normwerte!$F$5,1,0),
IF(AND(COUNTIF(BE76,"&gt;0")&gt;0,D76="w",J76="U16"),
     IF(BE76&gt;Normwerte!$F$4,1,0),
IF(AND(COUNTIF(BE76,"&gt;0")&gt;0,D76="w",J76="U17"),
     IF(BE76&gt;Normwerte!$F$3,1,0),
IF(AND(COUNTIF(BE76,"&gt;0")&gt;0,D76="w",J76="U18"),
     IF(BE76&gt;Normwerte!$F$2,1,0),"")
)))))))))))</f>
        <v/>
      </c>
      <c r="BG76" s="6"/>
      <c r="BH76" s="6"/>
      <c r="BI76" s="6"/>
      <c r="BJ76" s="40" t="str">
        <f>IF(COUNTIF(Table25[[#This Row],[Schlagballwurf V1
'[km/h']]:[Schlagballwurf V3
'[km/h']]],"&gt;0")&gt;0,
     MAX(Table25[[#This Row],[Schlagballwurf V1
'[km/h']]:[Schlagballwurf V3
'[km/h']]]),
     "")</f>
        <v/>
      </c>
      <c r="BK76" s="57" t="str">
        <f t="shared" si="21"/>
        <v/>
      </c>
      <c r="BL76" s="38" t="str">
        <f>IF(AND(COUNTIF(BK76,"&gt;0")&gt;0,D76="m",J76="U13"),
     IF(BK76&gt;Normwerte!$G$13,1,0),
IF(AND(COUNTIF(BK76,"&gt;0")&gt;0,D76="m",J76="U14"),
     IF(BK76&gt;Normwerte!$G$12,1,0),
IF(AND(COUNTIF(BK76,"&gt;0")&gt;0,D76="m",J76="U15"),
     IF(BK76&gt;Normwerte!$G$11,1,0),
IF(AND(COUNTIF(BK76,"&gt;0")&gt;0,D76="m",J76="U16"),
     IF(BK76&gt;Normwerte!$G$10,1,0),
IF(AND(COUNTIF(BK76,"&gt;0")&gt;0,D76="m",J76="U17"),
     IF(BK76&gt;Normwerte!$G$9,1,0),
IF(AND(COUNTIF(BK76,"&gt;0")&gt;0,D76="m",J76="U18"),
     IF(BK76&gt;Normwerte!$G$8,1,0),
IF(AND(COUNTIF(BK76,"&gt;0")&gt;0,D76="w",J76="U13"),
     IF(BK76&gt;Normwerte!$G$7,1,0),
IF(AND(COUNTIF(BK76,"&gt;0")&gt;0,D76="w",J76="U14"),
     IF(BK76&gt;Normwerte!$G$6,1,0),
IF(AND(COUNTIF(BK76,"&gt;0")&gt;0,D76="w",J76="U15"),
     IF(BK76&gt;Normwerte!$G$5,1,0),
IF(AND(COUNTIF(BK76,"&gt;0")&gt;0,D76="w",J76="U16"),
     IF(BK76&gt;Normwerte!$G$4,1,0),
IF(AND(COUNTIF(BK76,"&gt;0")&gt;0,D76="w",J76="U17"),
     IF(BK76&gt;Normwerte!$G$3,1,0),
IF(AND(COUNTIF(BK76,"&gt;0")&gt;0,D76="w",J76="U18"),
     IF(BK76&gt;Normwerte!$G$2,1,0),"")
)))))))))))</f>
        <v/>
      </c>
      <c r="BM76" s="6"/>
      <c r="BN76" s="6"/>
      <c r="BO76" s="6"/>
      <c r="BP76" s="6"/>
      <c r="BQ76" s="40" t="str">
        <f>IF(COUNTIF(Table25[[#This Row],[T-Test links
V1
'[s']]:[T-Test links
V2
'[s']]],"&gt;0")&gt;0,
     MIN(Table25[[#This Row],[T-Test links
V1
'[s']]:[T-Test links
V2
'[s']]]),
     "")</f>
        <v/>
      </c>
      <c r="BR76" s="40" t="str">
        <f>IF(COUNTIF(Table25[[#This Row],[T-Test rechts 
V1
'[s']]:[T-Test rechts
V2
'[s']]],"&gt;0")&gt;0,
     MIN(Table25[[#This Row],[T-Test rechts 
V1
'[s']]:[T-Test rechts
V2
'[s']]]),
     "")</f>
        <v/>
      </c>
      <c r="BS7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6" s="57" t="str">
        <f t="shared" si="23"/>
        <v/>
      </c>
      <c r="BU76" s="38" t="str">
        <f>IF(AND(COUNTIF(BT76,"&gt;0")&gt;0,D76="m",J76="U13"),
     IF(BT76&gt;Normwerte!$H$13,1,0),
IF(AND(COUNTIF(BT76,"&gt;0")&gt;0,D76="m",J76="U14"),
     IF(BT76&gt;Normwerte!$H$12,1,0),
IF(AND(COUNTIF(BT76,"&gt;0")&gt;0,D76="m",J76="U15"),
     IF(BT76&gt;Normwerte!$H$11,1,0),
IF(AND(COUNTIF(BT76,"&gt;0")&gt;0,D76="m",J76="U16"),
     IF(BT76&gt;Normwerte!$H$10,1,0),
IF(AND(COUNTIF(BT76,"&gt;0")&gt;0,D76="m",J76="U17"),
     IF(BT76&gt;Normwerte!$H$9,1,0),
IF(AND(COUNTIF(BT76,"&gt;0")&gt;0,D76="m",J76="U18"),
     IF(BT76&gt;Normwerte!$H$8,1,0),
IF(AND(COUNTIF(BT76,"&gt;0")&gt;0,D76="w",J76="U13"),
     IF(BT76&gt;Normwerte!$H$7,1,0),
IF(AND(COUNTIF(BT76,"&gt;0")&gt;0,D76="w",J76="U14"),
     IF(BT76&gt;Normwerte!$H$6,1,0),
IF(AND(COUNTIF(BT76,"&gt;0")&gt;0,D76="w",J76="U15"),
     IF(BT76&gt;Normwerte!$H$5,1,0),
IF(AND(COUNTIF(BT76,"&gt;0")&gt;0,D76="w",J76="U16"),
     IF(BT76&gt;Normwerte!$H$4,1,0),
IF(AND(COUNTIF(BT76,"&gt;0")&gt;0,D76="w",J76="U17"),
     IF(BT76&gt;Normwerte!$H$3,1,0),
IF(AND(COUNTIF(BT76,"&gt;0")&gt;0,D76="w",J76="U18"),
     IF(BT76&gt;Normwerte!$H$2,1,0),"")
)))))))))))</f>
        <v/>
      </c>
    </row>
    <row r="77" spans="2:73" x14ac:dyDescent="0.45">
      <c r="B77" s="103"/>
      <c r="C77" s="103"/>
      <c r="D77" s="43"/>
      <c r="E77" s="93"/>
      <c r="F77" s="53"/>
      <c r="G77" s="5"/>
      <c r="H77" s="95"/>
      <c r="I77" s="12" t="str">
        <f>IF(ISBLANK(Table25[[#This Row],[Geb.Datum
'[TT.MM.JJJJ']]]),"",
     YEAR(Table25[[#This Row],[Geb.Datum
'[TT.MM.JJJJ']]]))</f>
        <v/>
      </c>
      <c r="J77" s="30" t="str">
        <f>_xlfn.XLOOKUP(Table25[[#This Row],[Geburtsjahr]],Altersklasse!$B$2:$B$7,Altersklasse!$A$2:$A$7,"",0)</f>
        <v/>
      </c>
      <c r="K77" s="42" t="str">
        <f t="shared" si="16"/>
        <v/>
      </c>
      <c r="L77" s="50" t="str">
        <f>IF(OR(ISBLANK(AF77),NOT(ISNUMBER(AF77))),"",IF(AND(AF77&gt;0,D77="m",J77="U13"),
    IF(AF77&gt;Normwerte!$J$13,2,IF(AF77&gt;Normwerte!$I$13,1,0)),
IF(AND(AF77&gt;0,D77="m",J77="U14"),
     IF(AF77&gt;Normwerte!$J$12,2,IF(AF77&gt;Normwerte!$I$12,1,0)),
IF(AND(AF77&gt;0,D77="m",J77="U15"),
     IF(AF77&gt;Normwerte!$J$11,2,IF(AF77&gt;Normwerte!$I$11,1,0)),
IF(AND(AF77&gt;0,D77="m",J77="U16"),
     IF(AF77&gt;Normwerte!$J$10,2,IF(AF77&gt;Normwerte!$I$10,1,0)),
IF(AND(AF77&gt;0,D77="m",J77="U17"),
     IF(AF77&gt;Normwerte!$J$9,2,IF(AF77&gt;Normwerte!$I$9,1,0)),
IF(AND(AF77&gt;0,D77="m",J77="U18"),
     IF(AF77&gt;Normwerte!$J$8,2,IF(AF77&gt;Normwerte!$I$8,1,0)),
IF(AND(AF77&gt;0,D77="w",J77="U13"),
     IF(AF77&gt;Normwerte!$J$7,2,IF(AF77&gt;Normwerte!$I$7,1,0)),
IF(AND(AF77&gt;0,D77="w",J77="U14"),
     IF(AF77&gt;Normwerte!$J$6,2,IF(AF77&gt;Normwerte!$I$6,1,0)),
IF(AND(AF77&gt;0,D77="w",J77="U15"),
     IF(AF77&gt;Normwerte!$J$5,2,IF(AF77&gt;Normwerte!$I$5,1,0)),
IF(AND(AF77&gt;0,D77="w",J77="U16"),
     IF(AF77&gt;Normwerte!$J$4,2,IF(AF77&gt;Normwerte!$I$4,1,0)),
IF(AND(AF77&gt;0,D77="w",J77="U17"),
     IF(AF77&gt;Normwerte!$J$3,2,IF(AF77&gt;Normwerte!$I$3,1,0)),
IF(AND(AF77&gt;0,D77="w",J77="U18"),
     IF(AF77&gt;Normwerte!$J$2,2,IF(AF77&gt;Normwerte!$I$2,1,0)),"")
))))))))))))</f>
        <v/>
      </c>
      <c r="M77" s="64" t="str">
        <f>IF(AND(Table25[[#This Row],[Position '[L/AA/MB/S/D']]]="L",L77&lt;2),1,Table25[[#This Row],[Landeskader
Punkte
Anthro Berechnung]])</f>
        <v/>
      </c>
      <c r="N77" s="65" t="str">
        <f>IFERROR(IF((Table25[[#This Row],[Z-Score CMJ]]+Table25[[#This Row],[Z Score Spike]])&gt;0, (Table25[[#This Row],[Z-Score CMJ]]+Table25[[#This Row],[Z Score Spike]])/2, ""), "")</f>
        <v/>
      </c>
      <c r="O77" s="63" t="str">
        <f>IF(AND(COUNTIF(N77,"&gt;0")&gt;0,D77="m",J77="U13"),
    IF(N77&gt;Normwerte!$C$13,1,0),
IF(AND(COUNTIF(N77,"&gt;0")&gt;0,D77="m",J77="U14"),
     IF(N77&gt;Normwerte!$C$12,1,0),
IF(AND(COUNTIF(N77,"&gt;0")&gt;0,D77="m",J77="U15"),
     IF(N77&gt;Normwerte!$C$11,1,0),
IF(AND(COUNTIF(N77,"&gt;0")&gt;0,D77="m",J77="U16"),
     IF(N77&gt;Normwerte!$C$10,1,0),
IF(AND(COUNTIF(N77,"&gt;0")&gt;0,D77="m",J77="U17"),
     IF(N77&gt;Normwerte!$C$9,1,0),
IF(AND(COUNTIF(N77,"&gt;0")&gt;0,D77="m",J77="U18"),
     IF(N77&gt;Normwerte!$C$8,1,0),
IF(AND(COUNTIF(N77,"&gt;0")&gt;0,D77="w",J77="U13"),
     IF(N77&gt;Normwerte!$C$7,1,0),
IF(AND(COUNTIF(N77,"&gt;0")&gt;0,D77="w",J77="U14"),
     IF(N77&gt;Normwerte!$C$6,1,0),
IF(AND(COUNTIF(N77,"&gt;0")&gt;0,D77="w",J77="U15"),
     IF(N77&gt;Normwerte!$C$5,1,0),
IF(AND(COUNTIF(N77,"&gt;0")&gt;0,D77="w",J77="U16"),
     IF(N77&gt;Normwerte!$C$4,1,0),
IF(AND(COUNTIF(N77,"&gt;0")&gt;0,D77="w",J77="U17"),
     IF(N77&gt;Normwerte!$C$3,1,0),
IF(AND(COUNTIF(N77,"&gt;0")&gt;0,D77="w",J77="U18"),
     IF(N77&gt;Normwerte!$C$2,1,0),"")
)))))))))))</f>
        <v/>
      </c>
      <c r="P7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7" s="63" t="str">
        <f>IF(AND(COUNTIF(P77,"&gt;0")&gt;0,D77="m",J77="U13"),
    IF(P77&gt;Normwerte!$F$13,1,0),
IF(AND(COUNTIF(P77,"&gt;0")&gt;0,D77="m",J77="U14"),
     IF(P77&gt;Normwerte!$F$12,1,0),
IF(AND(COUNTIF(P77,"&gt;0")&gt;0,D77="m",J77="U15"),
     IF(P77&gt;Normwerte!$F$11,1,0),
IF(AND(COUNTIF(P77,"&gt;0")&gt;0,D77="m",J77="U16"),
     IF(P77&gt;Normwerte!$F$10,1,0),
IF(AND(COUNTIF(P77,"&gt;0")&gt;0,D77="m",J77="U17"),
     IF(P77&gt;Normwerte!$F$9,1,0),
IF(AND(COUNTIF(P77,"&gt;0")&gt;0,D77="m",J77="U18"),
     IF(P77&gt;Normwerte!$F$8,1,0),
IF(AND(COUNTIF(P77,"&gt;0")&gt;0,D77="w",J77="U13"),
     IF(P77&gt;Normwerte!$F$7,1,0),
IF(AND(COUNTIF(P77,"&gt;0")&gt;0,D77="w",J77="U14"),
     IF(P77&gt;Normwerte!$F$6,1,0),
IF(AND(COUNTIF(P77,"&gt;0")&gt;0,D77="w",J77="U15"),
     IF(P77&gt;Normwerte!$F$5,1,0),
IF(AND(COUNTIF(P77,"&gt;0")&gt;0,D77="w",J77="U16"),
     IF(P77&gt;Normwerte!$F$4,1,0),
IF(AND(COUNTIF(P77,"&gt;0")&gt;0,D77="w",J77="U17"),
     IF(P77&gt;Normwerte!$F$3,1,0),
IF(AND(COUNTIF(P77,"&gt;0")&gt;0,D77="w",J77="U18"),
     IF(P77&gt;Normwerte!$F$2,1,0),"")
)))))))))))</f>
        <v/>
      </c>
      <c r="R77" s="66" t="str">
        <f>Table25[[#This Row],[Punkte
T-Test]]</f>
        <v/>
      </c>
      <c r="S77" s="73" t="str">
        <f>IF(SUMIF(Table25[[#This Row],[Landeskader
Punkte
Anthro]:[Landeskader
Punkte
T-Test]],"&gt;0")=0,
    "",
    SUM(M77,O77,Q77,R77))</f>
        <v/>
      </c>
      <c r="T77" s="101"/>
      <c r="U77" s="101"/>
      <c r="V77" s="26"/>
      <c r="W77" s="26"/>
      <c r="X77" s="26"/>
      <c r="Y77" s="24"/>
      <c r="Z77" s="24"/>
      <c r="AA77" s="24"/>
      <c r="AB77" s="26"/>
      <c r="AC77" s="26"/>
      <c r="AD7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7" s="55" t="str">
        <f t="shared" si="24"/>
        <v/>
      </c>
      <c r="AF77" s="75" t="str">
        <f t="shared" si="17"/>
        <v/>
      </c>
      <c r="AG77" s="74"/>
      <c r="AH77" s="52"/>
      <c r="AI77" s="24"/>
      <c r="AJ77" s="36" t="str">
        <f>IF(COUNTIF(Table25[[#This Row],[Jump &amp; Reach 
(CMJ) V1]:[Jump &amp; Reach 
(CMJ) V3]],"&gt;0")&gt;0,
     MAX(Table25[[#This Row],[Jump &amp; Reach 
(CMJ) V1]:[Jump &amp; Reach 
(CMJ) V3]]),
     "")</f>
        <v/>
      </c>
      <c r="AK77" s="37" t="str">
        <f>IF(COUNTIF(Table25[[#This Row],[Jump &amp; Reach 
(CMJ) max.]],"&gt;0")&gt;0,
     Table25[[#This Row],[Jump &amp; Reach 
(CMJ) max.]]-Table25[[#This Row],[Reichhöhe
einarmig '[cm']]],
     "")</f>
        <v/>
      </c>
      <c r="AL77" s="57" t="str">
        <f t="shared" si="18"/>
        <v/>
      </c>
      <c r="AM77" s="38" t="str">
        <f>IF(AND(COUNTIF(AL77,"&gt;0")&gt;0,D77="m",J77="U13"),
    IF(AL77&gt;Normwerte!$C$13,1,0),
IF(AND(COUNTIF(AL77,"&gt;0")&gt;0,D77="m",J77="U14"),
     IF(AL77&gt;Normwerte!$C$12,1,0),
IF(AND(COUNTIF(AL77,"&gt;0")&gt;0,D77="m",J77="U15"),
     IF(AL77&gt;Normwerte!$C$11,1,0),
IF(AND(COUNTIF(AL77,"&gt;0")&gt;0,D77="m",J77="U16"),
     IF(AL77&gt;Normwerte!$C$10,1,0),
IF(AND(COUNTIF(AL77,"&gt;0")&gt;0,D77="m",J77="U17"),
     IF(AL77&gt;Normwerte!$C$9,1,0),
IF(AND(COUNTIF(AL77,"&gt;0")&gt;0,D77="m",J77="U18"),
     IF(AL77&gt;Normwerte!$C$8,1,0),
IF(AND(COUNTIF(AL77,"&gt;0")&gt;0,D77="w",J77="U13"),
     IF(AL77&gt;Normwerte!$C$7,1,0),
IF(AND(COUNTIF(AL77,"&gt;0")&gt;0,D77="w",J77="U14"),
     IF(AL77&gt;Normwerte!$C$6,1,0),
IF(AND(COUNTIF(AL77,"&gt;0")&gt;0,D77="w",J77="U15"),
     IF(AL77&gt;Normwerte!$C$5,1,0),
IF(AND(COUNTIF(AL77,"&gt;0")&gt;0,D77="w",J77="U16"),
     IF(AL77&gt;Normwerte!$C$4,1,0),
IF(AND(COUNTIF(AL77,"&gt;0")&gt;0,D77="w",J77="U17"),
     IF(AL77&gt;Normwerte!$C$3,1,0),
IF(AND(COUNTIF(AL77,"&gt;0")&gt;0,D77="w",J77="U18"),
     IF(AL77&gt;Normwerte!$C$2,1,0),"")
)))))))))))</f>
        <v/>
      </c>
      <c r="AN77" s="6"/>
      <c r="AO77" s="6"/>
      <c r="AP77" s="6"/>
      <c r="AQ7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7" s="38" t="str">
        <f>IF(COUNTIF(Table25[[#This Row],[Jump &amp; Reach 
(Spike) max.]],"&gt;0")&gt;0,
     Table25[[#This Row],[Jump &amp; Reach 
(Spike) max.]]-Table25[[#This Row],[Reichhöhe
einarmig '[cm']]],
     "")</f>
        <v/>
      </c>
      <c r="AS77" s="57" t="str">
        <f t="shared" si="19"/>
        <v/>
      </c>
      <c r="AT77" s="38" t="str">
        <f>IF(AND(COUNTIF(AS77,"&gt;0")&gt;0,D77="m",J77="U13"),
    IF(AS77&gt;Normwerte!$D$13,1,0),
IF(AND(COUNTIF(AS77,"&gt;0")&gt;0,D77="m",J77="U14"),
     IF(AS77&gt;Normwerte!$D$12,1,0),
IF(AND(COUNTIF(AS77,"&gt;0")&gt;0,D77="m",J77="U15"),
     IF(AS77&gt;Normwerte!$D$11,1,0),
IF(AND(COUNTIF(AS77,"&gt;0")&gt;0,D77="m",J77="U16"),
     IF(AS77&gt;Normwerte!$D$10,1,0),
IF(AND(COUNTIF(AS77,"&gt;0")&gt;0,D77="m",J77="U17"),
     IF(AS77&gt;Normwerte!$D$9,1,0),
IF(AND(COUNTIF(AS77,"&gt;0")&gt;0,D77="m",J77="U18"),
     IF(AS77&gt;Normwerte!$D$8,1,0),
IF(AND(COUNTIF(AS77,"&gt;0")&gt;0,D77="w",J77="U13"),
     IF(AS77&gt;Normwerte!$D$7,1,0),
IF(AND(COUNTIF(AS77,"&gt;0")&gt;0,D77="w",J77="U14"),
     IF(AS77&gt;Normwerte!$D$6,1,0),
IF(AND(COUNTIF(AS77,"&gt;0")&gt;0,D77="w",J77="U15"),
     IF(AS77&gt;Normwerte!$D$5,1,0),
IF(AND(COUNTIF(AS77,"&gt;0")&gt;0,D77="w",J77="U16"),
     IF(AS77&gt;Normwerte!$D$4,1,0),
IF(AND(COUNTIF(AS77,"&gt;0")&gt;0,D77="w",J77="U17"),
     IF(AS77&gt;Normwerte!$D$3,1,0),
IF(AND(COUNTIF(AS77,"&gt;0")&gt;0,D77="w",J77="U18"),
     IF(AS77&gt;Normwerte!$D$2,1,0),"")
)))))))))))</f>
        <v/>
      </c>
      <c r="AU77" s="6"/>
      <c r="AV77" s="6"/>
      <c r="AW77" s="6"/>
      <c r="AX7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7" s="57" t="str">
        <f t="shared" si="20"/>
        <v/>
      </c>
      <c r="AZ77" s="38" t="str">
        <f>IF(AND(COUNTIF(AY77,"&gt;0")&gt;0,D77="m",J77="U13"),
    IF(AY77&gt;Normwerte!$E$13,1,0),
IF(AND(COUNTIF(AY77,"&gt;0")&gt;0,D77="m",J77="U14"),
     IF(AY77&gt;Normwerte!$E$12,1,0),
IF(AND(COUNTIF(AY77,"&gt;0")&gt;0,D77="m",J77="U15"),
     IF(AY77&gt;Normwerte!$E$11,1,0),
IF(AND(COUNTIF(AY77,"&gt;0")&gt;0,D77="m",J77="U16"),
     IF(AY77&gt;Normwerte!$E$10,1,0),
IF(AND(COUNTIF(AY77,"&gt;0")&gt;0,D77="m",J77="U17"),
     IF(AY77&gt;Normwerte!$E$9,1,0),
IF(AND(COUNTIF(AY77,"&gt;0")&gt;0,D77="m",J77="U18"),
     IF(AY77&gt;Normwerte!$E$8,1,0),
IF(AND(COUNTIF(AY77,"&gt;0")&gt;0,D77="w",J77="U13"),
     IF(AY77&gt;Normwerte!$E$7,1,0),
IF(AND(COUNTIF(AY77,"&gt;0")&gt;0,D77="w",J77="U14"),
     IF(AY77&gt;Normwerte!$E$6,1,0),
IF(AND(COUNTIF(AY77,"&gt;0")&gt;0,D77="w",J77="U15"),
     IF(AY77&gt;Normwerte!$E$5,1,0),
IF(AND(COUNTIF(AY77,"&gt;0")&gt;0,D77="w",J77="U16"),
     IF(AY77&gt;Normwerte!$E$4,1,0),
IF(AND(COUNTIF(AY77,"&gt;0")&gt;0,D77="w",J77="U17"),
     IF(AY77&gt;Normwerte!$E$3,1,0),
IF(AND(COUNTIF(AY77,"&gt;0")&gt;0,D77="w",J77="U18"),
     IF(AY77&gt;Normwerte!$E$2,1,0),"")
)))))))))))</f>
        <v/>
      </c>
      <c r="BA77" s="6"/>
      <c r="BB77" s="6"/>
      <c r="BC77" s="6"/>
      <c r="BD7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7" s="56" t="str">
        <f t="shared" si="22"/>
        <v/>
      </c>
      <c r="BF77" s="38" t="str">
        <f>IF(AND(COUNTIF(BE77,"&gt;0")&gt;0,D77="m",J77="U13"),
    IF(BE77&gt;Normwerte!$F$13,1,0),
IF(AND(COUNTIF(BE77,"&gt;0")&gt;0,D77="m",J77="U14"),
     IF(BE77&gt;Normwerte!$F$12,1,0),
IF(AND(COUNTIF(BE77,"&gt;0")&gt;0,D77="m",J77="U15"),
     IF(BE77&gt;Normwerte!$F$11,1,0),
IF(AND(COUNTIF(BE77,"&gt;0")&gt;0,D77="m",J77="U16"),
     IF(BE77&gt;Normwerte!$F$10,1,0),
IF(AND(COUNTIF(BE77,"&gt;0")&gt;0,D77="m",J77="U17"),
     IF(BE77&gt;Normwerte!$F$9,1,0),
IF(AND(COUNTIF(BE77,"&gt;0")&gt;0,D77="m",J77="U18"),
     IF(BE77&gt;Normwerte!$F$8,1,0),
IF(AND(COUNTIF(BE77,"&gt;0")&gt;0,D77="w",J77="U13"),
     IF(BE77&gt;Normwerte!$F$7,1,0),
IF(AND(COUNTIF(BE77,"&gt;0")&gt;0,D77="w",J77="U14"),
     IF(BE77&gt;Normwerte!$F$6,1,0),
IF(AND(COUNTIF(BE77,"&gt;0")&gt;0,D77="w",J77="U15"),
     IF(BE77&gt;Normwerte!$F$5,1,0),
IF(AND(COUNTIF(BE77,"&gt;0")&gt;0,D77="w",J77="U16"),
     IF(BE77&gt;Normwerte!$F$4,1,0),
IF(AND(COUNTIF(BE77,"&gt;0")&gt;0,D77="w",J77="U17"),
     IF(BE77&gt;Normwerte!$F$3,1,0),
IF(AND(COUNTIF(BE77,"&gt;0")&gt;0,D77="w",J77="U18"),
     IF(BE77&gt;Normwerte!$F$2,1,0),"")
)))))))))))</f>
        <v/>
      </c>
      <c r="BG77" s="6"/>
      <c r="BH77" s="6"/>
      <c r="BI77" s="6"/>
      <c r="BJ77" s="40" t="str">
        <f>IF(COUNTIF(Table25[[#This Row],[Schlagballwurf V1
'[km/h']]:[Schlagballwurf V3
'[km/h']]],"&gt;0")&gt;0,
     MAX(Table25[[#This Row],[Schlagballwurf V1
'[km/h']]:[Schlagballwurf V3
'[km/h']]]),
     "")</f>
        <v/>
      </c>
      <c r="BK77" s="57" t="str">
        <f t="shared" si="21"/>
        <v/>
      </c>
      <c r="BL77" s="38" t="str">
        <f>IF(AND(COUNTIF(BK77,"&gt;0")&gt;0,D77="m",J77="U13"),
     IF(BK77&gt;Normwerte!$G$13,1,0),
IF(AND(COUNTIF(BK77,"&gt;0")&gt;0,D77="m",J77="U14"),
     IF(BK77&gt;Normwerte!$G$12,1,0),
IF(AND(COUNTIF(BK77,"&gt;0")&gt;0,D77="m",J77="U15"),
     IF(BK77&gt;Normwerte!$G$11,1,0),
IF(AND(COUNTIF(BK77,"&gt;0")&gt;0,D77="m",J77="U16"),
     IF(BK77&gt;Normwerte!$G$10,1,0),
IF(AND(COUNTIF(BK77,"&gt;0")&gt;0,D77="m",J77="U17"),
     IF(BK77&gt;Normwerte!$G$9,1,0),
IF(AND(COUNTIF(BK77,"&gt;0")&gt;0,D77="m",J77="U18"),
     IF(BK77&gt;Normwerte!$G$8,1,0),
IF(AND(COUNTIF(BK77,"&gt;0")&gt;0,D77="w",J77="U13"),
     IF(BK77&gt;Normwerte!$G$7,1,0),
IF(AND(COUNTIF(BK77,"&gt;0")&gt;0,D77="w",J77="U14"),
     IF(BK77&gt;Normwerte!$G$6,1,0),
IF(AND(COUNTIF(BK77,"&gt;0")&gt;0,D77="w",J77="U15"),
     IF(BK77&gt;Normwerte!$G$5,1,0),
IF(AND(COUNTIF(BK77,"&gt;0")&gt;0,D77="w",J77="U16"),
     IF(BK77&gt;Normwerte!$G$4,1,0),
IF(AND(COUNTIF(BK77,"&gt;0")&gt;0,D77="w",J77="U17"),
     IF(BK77&gt;Normwerte!$G$3,1,0),
IF(AND(COUNTIF(BK77,"&gt;0")&gt;0,D77="w",J77="U18"),
     IF(BK77&gt;Normwerte!$G$2,1,0),"")
)))))))))))</f>
        <v/>
      </c>
      <c r="BM77" s="6"/>
      <c r="BN77" s="6"/>
      <c r="BO77" s="6"/>
      <c r="BP77" s="6"/>
      <c r="BQ77" s="40" t="str">
        <f>IF(COUNTIF(Table25[[#This Row],[T-Test links
V1
'[s']]:[T-Test links
V2
'[s']]],"&gt;0")&gt;0,
     MIN(Table25[[#This Row],[T-Test links
V1
'[s']]:[T-Test links
V2
'[s']]]),
     "")</f>
        <v/>
      </c>
      <c r="BR77" s="40" t="str">
        <f>IF(COUNTIF(Table25[[#This Row],[T-Test rechts 
V1
'[s']]:[T-Test rechts
V2
'[s']]],"&gt;0")&gt;0,
     MIN(Table25[[#This Row],[T-Test rechts 
V1
'[s']]:[T-Test rechts
V2
'[s']]]),
     "")</f>
        <v/>
      </c>
      <c r="BS7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7" s="57" t="str">
        <f t="shared" si="23"/>
        <v/>
      </c>
      <c r="BU77" s="38" t="str">
        <f>IF(AND(COUNTIF(BT77,"&gt;0")&gt;0,D77="m",J77="U13"),
     IF(BT77&gt;Normwerte!$H$13,1,0),
IF(AND(COUNTIF(BT77,"&gt;0")&gt;0,D77="m",J77="U14"),
     IF(BT77&gt;Normwerte!$H$12,1,0),
IF(AND(COUNTIF(BT77,"&gt;0")&gt;0,D77="m",J77="U15"),
     IF(BT77&gt;Normwerte!$H$11,1,0),
IF(AND(COUNTIF(BT77,"&gt;0")&gt;0,D77="m",J77="U16"),
     IF(BT77&gt;Normwerte!$H$10,1,0),
IF(AND(COUNTIF(BT77,"&gt;0")&gt;0,D77="m",J77="U17"),
     IF(BT77&gt;Normwerte!$H$9,1,0),
IF(AND(COUNTIF(BT77,"&gt;0")&gt;0,D77="m",J77="U18"),
     IF(BT77&gt;Normwerte!$H$8,1,0),
IF(AND(COUNTIF(BT77,"&gt;0")&gt;0,D77="w",J77="U13"),
     IF(BT77&gt;Normwerte!$H$7,1,0),
IF(AND(COUNTIF(BT77,"&gt;0")&gt;0,D77="w",J77="U14"),
     IF(BT77&gt;Normwerte!$H$6,1,0),
IF(AND(COUNTIF(BT77,"&gt;0")&gt;0,D77="w",J77="U15"),
     IF(BT77&gt;Normwerte!$H$5,1,0),
IF(AND(COUNTIF(BT77,"&gt;0")&gt;0,D77="w",J77="U16"),
     IF(BT77&gt;Normwerte!$H$4,1,0),
IF(AND(COUNTIF(BT77,"&gt;0")&gt;0,D77="w",J77="U17"),
     IF(BT77&gt;Normwerte!$H$3,1,0),
IF(AND(COUNTIF(BT77,"&gt;0")&gt;0,D77="w",J77="U18"),
     IF(BT77&gt;Normwerte!$H$2,1,0),"")
)))))))))))</f>
        <v/>
      </c>
    </row>
    <row r="78" spans="2:73" x14ac:dyDescent="0.45">
      <c r="B78" s="103"/>
      <c r="C78" s="103"/>
      <c r="D78" s="43"/>
      <c r="E78" s="93"/>
      <c r="F78" s="53"/>
      <c r="G78" s="5"/>
      <c r="H78" s="95"/>
      <c r="I78" s="12" t="str">
        <f>IF(ISBLANK(Table25[[#This Row],[Geb.Datum
'[TT.MM.JJJJ']]]),"",
     YEAR(Table25[[#This Row],[Geb.Datum
'[TT.MM.JJJJ']]]))</f>
        <v/>
      </c>
      <c r="J78" s="30" t="str">
        <f>_xlfn.XLOOKUP(Table25[[#This Row],[Geburtsjahr]],Altersklasse!$B$2:$B$7,Altersklasse!$A$2:$A$7,"",0)</f>
        <v/>
      </c>
      <c r="K78" s="42" t="str">
        <f t="shared" si="16"/>
        <v/>
      </c>
      <c r="L78" s="50" t="str">
        <f>IF(OR(ISBLANK(AF78),NOT(ISNUMBER(AF78))),"",IF(AND(AF78&gt;0,D78="m",J78="U13"),
    IF(AF78&gt;Normwerte!$J$13,2,IF(AF78&gt;Normwerte!$I$13,1,0)),
IF(AND(AF78&gt;0,D78="m",J78="U14"),
     IF(AF78&gt;Normwerte!$J$12,2,IF(AF78&gt;Normwerte!$I$12,1,0)),
IF(AND(AF78&gt;0,D78="m",J78="U15"),
     IF(AF78&gt;Normwerte!$J$11,2,IF(AF78&gt;Normwerte!$I$11,1,0)),
IF(AND(AF78&gt;0,D78="m",J78="U16"),
     IF(AF78&gt;Normwerte!$J$10,2,IF(AF78&gt;Normwerte!$I$10,1,0)),
IF(AND(AF78&gt;0,D78="m",J78="U17"),
     IF(AF78&gt;Normwerte!$J$9,2,IF(AF78&gt;Normwerte!$I$9,1,0)),
IF(AND(AF78&gt;0,D78="m",J78="U18"),
     IF(AF78&gt;Normwerte!$J$8,2,IF(AF78&gt;Normwerte!$I$8,1,0)),
IF(AND(AF78&gt;0,D78="w",J78="U13"),
     IF(AF78&gt;Normwerte!$J$7,2,IF(AF78&gt;Normwerte!$I$7,1,0)),
IF(AND(AF78&gt;0,D78="w",J78="U14"),
     IF(AF78&gt;Normwerte!$J$6,2,IF(AF78&gt;Normwerte!$I$6,1,0)),
IF(AND(AF78&gt;0,D78="w",J78="U15"),
     IF(AF78&gt;Normwerte!$J$5,2,IF(AF78&gt;Normwerte!$I$5,1,0)),
IF(AND(AF78&gt;0,D78="w",J78="U16"),
     IF(AF78&gt;Normwerte!$J$4,2,IF(AF78&gt;Normwerte!$I$4,1,0)),
IF(AND(AF78&gt;0,D78="w",J78="U17"),
     IF(AF78&gt;Normwerte!$J$3,2,IF(AF78&gt;Normwerte!$I$3,1,0)),
IF(AND(AF78&gt;0,D78="w",J78="U18"),
     IF(AF78&gt;Normwerte!$J$2,2,IF(AF78&gt;Normwerte!$I$2,1,0)),"")
))))))))))))</f>
        <v/>
      </c>
      <c r="M78" s="64" t="str">
        <f>IF(AND(Table25[[#This Row],[Position '[L/AA/MB/S/D']]]="L",L78&lt;2),1,Table25[[#This Row],[Landeskader
Punkte
Anthro Berechnung]])</f>
        <v/>
      </c>
      <c r="N78" s="65" t="str">
        <f>IFERROR(IF((Table25[[#This Row],[Z-Score CMJ]]+Table25[[#This Row],[Z Score Spike]])&gt;0, (Table25[[#This Row],[Z-Score CMJ]]+Table25[[#This Row],[Z Score Spike]])/2, ""), "")</f>
        <v/>
      </c>
      <c r="O78" s="63" t="str">
        <f>IF(AND(COUNTIF(N78,"&gt;0")&gt;0,D78="m",J78="U13"),
    IF(N78&gt;Normwerte!$C$13,1,0),
IF(AND(COUNTIF(N78,"&gt;0")&gt;0,D78="m",J78="U14"),
     IF(N78&gt;Normwerte!$C$12,1,0),
IF(AND(COUNTIF(N78,"&gt;0")&gt;0,D78="m",J78="U15"),
     IF(N78&gt;Normwerte!$C$11,1,0),
IF(AND(COUNTIF(N78,"&gt;0")&gt;0,D78="m",J78="U16"),
     IF(N78&gt;Normwerte!$C$10,1,0),
IF(AND(COUNTIF(N78,"&gt;0")&gt;0,D78="m",J78="U17"),
     IF(N78&gt;Normwerte!$C$9,1,0),
IF(AND(COUNTIF(N78,"&gt;0")&gt;0,D78="m",J78="U18"),
     IF(N78&gt;Normwerte!$C$8,1,0),
IF(AND(COUNTIF(N78,"&gt;0")&gt;0,D78="w",J78="U13"),
     IF(N78&gt;Normwerte!$C$7,1,0),
IF(AND(COUNTIF(N78,"&gt;0")&gt;0,D78="w",J78="U14"),
     IF(N78&gt;Normwerte!$C$6,1,0),
IF(AND(COUNTIF(N78,"&gt;0")&gt;0,D78="w",J78="U15"),
     IF(N78&gt;Normwerte!$C$5,1,0),
IF(AND(COUNTIF(N78,"&gt;0")&gt;0,D78="w",J78="U16"),
     IF(N78&gt;Normwerte!$C$4,1,0),
IF(AND(COUNTIF(N78,"&gt;0")&gt;0,D78="w",J78="U17"),
     IF(N78&gt;Normwerte!$C$3,1,0),
IF(AND(COUNTIF(N78,"&gt;0")&gt;0,D78="w",J78="U18"),
     IF(N78&gt;Normwerte!$C$2,1,0),"")
)))))))))))</f>
        <v/>
      </c>
      <c r="P7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8" s="63" t="str">
        <f>IF(AND(COUNTIF(P78,"&gt;0")&gt;0,D78="m",J78="U13"),
    IF(P78&gt;Normwerte!$F$13,1,0),
IF(AND(COUNTIF(P78,"&gt;0")&gt;0,D78="m",J78="U14"),
     IF(P78&gt;Normwerte!$F$12,1,0),
IF(AND(COUNTIF(P78,"&gt;0")&gt;0,D78="m",J78="U15"),
     IF(P78&gt;Normwerte!$F$11,1,0),
IF(AND(COUNTIF(P78,"&gt;0")&gt;0,D78="m",J78="U16"),
     IF(P78&gt;Normwerte!$F$10,1,0),
IF(AND(COUNTIF(P78,"&gt;0")&gt;0,D78="m",J78="U17"),
     IF(P78&gt;Normwerte!$F$9,1,0),
IF(AND(COUNTIF(P78,"&gt;0")&gt;0,D78="m",J78="U18"),
     IF(P78&gt;Normwerte!$F$8,1,0),
IF(AND(COUNTIF(P78,"&gt;0")&gt;0,D78="w",J78="U13"),
     IF(P78&gt;Normwerte!$F$7,1,0),
IF(AND(COUNTIF(P78,"&gt;0")&gt;0,D78="w",J78="U14"),
     IF(P78&gt;Normwerte!$F$6,1,0),
IF(AND(COUNTIF(P78,"&gt;0")&gt;0,D78="w",J78="U15"),
     IF(P78&gt;Normwerte!$F$5,1,0),
IF(AND(COUNTIF(P78,"&gt;0")&gt;0,D78="w",J78="U16"),
     IF(P78&gt;Normwerte!$F$4,1,0),
IF(AND(COUNTIF(P78,"&gt;0")&gt;0,D78="w",J78="U17"),
     IF(P78&gt;Normwerte!$F$3,1,0),
IF(AND(COUNTIF(P78,"&gt;0")&gt;0,D78="w",J78="U18"),
     IF(P78&gt;Normwerte!$F$2,1,0),"")
)))))))))))</f>
        <v/>
      </c>
      <c r="R78" s="66" t="str">
        <f>Table25[[#This Row],[Punkte
T-Test]]</f>
        <v/>
      </c>
      <c r="S78" s="73" t="str">
        <f>IF(SUMIF(Table25[[#This Row],[Landeskader
Punkte
Anthro]:[Landeskader
Punkte
T-Test]],"&gt;0")=0,
    "",
    SUM(M78,O78,Q78,R78))</f>
        <v/>
      </c>
      <c r="T78" s="101"/>
      <c r="U78" s="101"/>
      <c r="V78" s="26"/>
      <c r="W78" s="26"/>
      <c r="X78" s="26"/>
      <c r="Y78" s="24"/>
      <c r="Z78" s="24"/>
      <c r="AA78" s="24"/>
      <c r="AB78" s="26"/>
      <c r="AC78" s="26"/>
      <c r="AD7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8" s="55" t="str">
        <f t="shared" si="24"/>
        <v/>
      </c>
      <c r="AF78" s="75" t="str">
        <f t="shared" si="17"/>
        <v/>
      </c>
      <c r="AG78" s="74"/>
      <c r="AH78" s="52"/>
      <c r="AI78" s="24"/>
      <c r="AJ78" s="36" t="str">
        <f>IF(COUNTIF(Table25[[#This Row],[Jump &amp; Reach 
(CMJ) V1]:[Jump &amp; Reach 
(CMJ) V3]],"&gt;0")&gt;0,
     MAX(Table25[[#This Row],[Jump &amp; Reach 
(CMJ) V1]:[Jump &amp; Reach 
(CMJ) V3]]),
     "")</f>
        <v/>
      </c>
      <c r="AK78" s="37" t="str">
        <f>IF(COUNTIF(Table25[[#This Row],[Jump &amp; Reach 
(CMJ) max.]],"&gt;0")&gt;0,
     Table25[[#This Row],[Jump &amp; Reach 
(CMJ) max.]]-Table25[[#This Row],[Reichhöhe
einarmig '[cm']]],
     "")</f>
        <v/>
      </c>
      <c r="AL78" s="57" t="str">
        <f t="shared" si="18"/>
        <v/>
      </c>
      <c r="AM78" s="38" t="str">
        <f>IF(AND(COUNTIF(AL78,"&gt;0")&gt;0,D78="m",J78="U13"),
    IF(AL78&gt;Normwerte!$C$13,1,0),
IF(AND(COUNTIF(AL78,"&gt;0")&gt;0,D78="m",J78="U14"),
     IF(AL78&gt;Normwerte!$C$12,1,0),
IF(AND(COUNTIF(AL78,"&gt;0")&gt;0,D78="m",J78="U15"),
     IF(AL78&gt;Normwerte!$C$11,1,0),
IF(AND(COUNTIF(AL78,"&gt;0")&gt;0,D78="m",J78="U16"),
     IF(AL78&gt;Normwerte!$C$10,1,0),
IF(AND(COUNTIF(AL78,"&gt;0")&gt;0,D78="m",J78="U17"),
     IF(AL78&gt;Normwerte!$C$9,1,0),
IF(AND(COUNTIF(AL78,"&gt;0")&gt;0,D78="m",J78="U18"),
     IF(AL78&gt;Normwerte!$C$8,1,0),
IF(AND(COUNTIF(AL78,"&gt;0")&gt;0,D78="w",J78="U13"),
     IF(AL78&gt;Normwerte!$C$7,1,0),
IF(AND(COUNTIF(AL78,"&gt;0")&gt;0,D78="w",J78="U14"),
     IF(AL78&gt;Normwerte!$C$6,1,0),
IF(AND(COUNTIF(AL78,"&gt;0")&gt;0,D78="w",J78="U15"),
     IF(AL78&gt;Normwerte!$C$5,1,0),
IF(AND(COUNTIF(AL78,"&gt;0")&gt;0,D78="w",J78="U16"),
     IF(AL78&gt;Normwerte!$C$4,1,0),
IF(AND(COUNTIF(AL78,"&gt;0")&gt;0,D78="w",J78="U17"),
     IF(AL78&gt;Normwerte!$C$3,1,0),
IF(AND(COUNTIF(AL78,"&gt;0")&gt;0,D78="w",J78="U18"),
     IF(AL78&gt;Normwerte!$C$2,1,0),"")
)))))))))))</f>
        <v/>
      </c>
      <c r="AN78" s="6"/>
      <c r="AO78" s="6"/>
      <c r="AP78" s="6"/>
      <c r="AQ7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8" s="38" t="str">
        <f>IF(COUNTIF(Table25[[#This Row],[Jump &amp; Reach 
(Spike) max.]],"&gt;0")&gt;0,
     Table25[[#This Row],[Jump &amp; Reach 
(Spike) max.]]-Table25[[#This Row],[Reichhöhe
einarmig '[cm']]],
     "")</f>
        <v/>
      </c>
      <c r="AS78" s="57" t="str">
        <f t="shared" si="19"/>
        <v/>
      </c>
      <c r="AT78" s="38" t="str">
        <f>IF(AND(COUNTIF(AS78,"&gt;0")&gt;0,D78="m",J78="U13"),
    IF(AS78&gt;Normwerte!$D$13,1,0),
IF(AND(COUNTIF(AS78,"&gt;0")&gt;0,D78="m",J78="U14"),
     IF(AS78&gt;Normwerte!$D$12,1,0),
IF(AND(COUNTIF(AS78,"&gt;0")&gt;0,D78="m",J78="U15"),
     IF(AS78&gt;Normwerte!$D$11,1,0),
IF(AND(COUNTIF(AS78,"&gt;0")&gt;0,D78="m",J78="U16"),
     IF(AS78&gt;Normwerte!$D$10,1,0),
IF(AND(COUNTIF(AS78,"&gt;0")&gt;0,D78="m",J78="U17"),
     IF(AS78&gt;Normwerte!$D$9,1,0),
IF(AND(COUNTIF(AS78,"&gt;0")&gt;0,D78="m",J78="U18"),
     IF(AS78&gt;Normwerte!$D$8,1,0),
IF(AND(COUNTIF(AS78,"&gt;0")&gt;0,D78="w",J78="U13"),
     IF(AS78&gt;Normwerte!$D$7,1,0),
IF(AND(COUNTIF(AS78,"&gt;0")&gt;0,D78="w",J78="U14"),
     IF(AS78&gt;Normwerte!$D$6,1,0),
IF(AND(COUNTIF(AS78,"&gt;0")&gt;0,D78="w",J78="U15"),
     IF(AS78&gt;Normwerte!$D$5,1,0),
IF(AND(COUNTIF(AS78,"&gt;0")&gt;0,D78="w",J78="U16"),
     IF(AS78&gt;Normwerte!$D$4,1,0),
IF(AND(COUNTIF(AS78,"&gt;0")&gt;0,D78="w",J78="U17"),
     IF(AS78&gt;Normwerte!$D$3,1,0),
IF(AND(COUNTIF(AS78,"&gt;0")&gt;0,D78="w",J78="U18"),
     IF(AS78&gt;Normwerte!$D$2,1,0),"")
)))))))))))</f>
        <v/>
      </c>
      <c r="AU78" s="6"/>
      <c r="AV78" s="6"/>
      <c r="AW78" s="6"/>
      <c r="AX7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8" s="57" t="str">
        <f t="shared" si="20"/>
        <v/>
      </c>
      <c r="AZ78" s="38" t="str">
        <f>IF(AND(COUNTIF(AY78,"&gt;0")&gt;0,D78="m",J78="U13"),
    IF(AY78&gt;Normwerte!$E$13,1,0),
IF(AND(COUNTIF(AY78,"&gt;0")&gt;0,D78="m",J78="U14"),
     IF(AY78&gt;Normwerte!$E$12,1,0),
IF(AND(COUNTIF(AY78,"&gt;0")&gt;0,D78="m",J78="U15"),
     IF(AY78&gt;Normwerte!$E$11,1,0),
IF(AND(COUNTIF(AY78,"&gt;0")&gt;0,D78="m",J78="U16"),
     IF(AY78&gt;Normwerte!$E$10,1,0),
IF(AND(COUNTIF(AY78,"&gt;0")&gt;0,D78="m",J78="U17"),
     IF(AY78&gt;Normwerte!$E$9,1,0),
IF(AND(COUNTIF(AY78,"&gt;0")&gt;0,D78="m",J78="U18"),
     IF(AY78&gt;Normwerte!$E$8,1,0),
IF(AND(COUNTIF(AY78,"&gt;0")&gt;0,D78="w",J78="U13"),
     IF(AY78&gt;Normwerte!$E$7,1,0),
IF(AND(COUNTIF(AY78,"&gt;0")&gt;0,D78="w",J78="U14"),
     IF(AY78&gt;Normwerte!$E$6,1,0),
IF(AND(COUNTIF(AY78,"&gt;0")&gt;0,D78="w",J78="U15"),
     IF(AY78&gt;Normwerte!$E$5,1,0),
IF(AND(COUNTIF(AY78,"&gt;0")&gt;0,D78="w",J78="U16"),
     IF(AY78&gt;Normwerte!$E$4,1,0),
IF(AND(COUNTIF(AY78,"&gt;0")&gt;0,D78="w",J78="U17"),
     IF(AY78&gt;Normwerte!$E$3,1,0),
IF(AND(COUNTIF(AY78,"&gt;0")&gt;0,D78="w",J78="U18"),
     IF(AY78&gt;Normwerte!$E$2,1,0),"")
)))))))))))</f>
        <v/>
      </c>
      <c r="BA78" s="6"/>
      <c r="BB78" s="6"/>
      <c r="BC78" s="6"/>
      <c r="BD7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8" s="56" t="str">
        <f t="shared" si="22"/>
        <v/>
      </c>
      <c r="BF78" s="38" t="str">
        <f>IF(AND(COUNTIF(BE78,"&gt;0")&gt;0,D78="m",J78="U13"),
    IF(BE78&gt;Normwerte!$F$13,1,0),
IF(AND(COUNTIF(BE78,"&gt;0")&gt;0,D78="m",J78="U14"),
     IF(BE78&gt;Normwerte!$F$12,1,0),
IF(AND(COUNTIF(BE78,"&gt;0")&gt;0,D78="m",J78="U15"),
     IF(BE78&gt;Normwerte!$F$11,1,0),
IF(AND(COUNTIF(BE78,"&gt;0")&gt;0,D78="m",J78="U16"),
     IF(BE78&gt;Normwerte!$F$10,1,0),
IF(AND(COUNTIF(BE78,"&gt;0")&gt;0,D78="m",J78="U17"),
     IF(BE78&gt;Normwerte!$F$9,1,0),
IF(AND(COUNTIF(BE78,"&gt;0")&gt;0,D78="m",J78="U18"),
     IF(BE78&gt;Normwerte!$F$8,1,0),
IF(AND(COUNTIF(BE78,"&gt;0")&gt;0,D78="w",J78="U13"),
     IF(BE78&gt;Normwerte!$F$7,1,0),
IF(AND(COUNTIF(BE78,"&gt;0")&gt;0,D78="w",J78="U14"),
     IF(BE78&gt;Normwerte!$F$6,1,0),
IF(AND(COUNTIF(BE78,"&gt;0")&gt;0,D78="w",J78="U15"),
     IF(BE78&gt;Normwerte!$F$5,1,0),
IF(AND(COUNTIF(BE78,"&gt;0")&gt;0,D78="w",J78="U16"),
     IF(BE78&gt;Normwerte!$F$4,1,0),
IF(AND(COUNTIF(BE78,"&gt;0")&gt;0,D78="w",J78="U17"),
     IF(BE78&gt;Normwerte!$F$3,1,0),
IF(AND(COUNTIF(BE78,"&gt;0")&gt;0,D78="w",J78="U18"),
     IF(BE78&gt;Normwerte!$F$2,1,0),"")
)))))))))))</f>
        <v/>
      </c>
      <c r="BG78" s="6"/>
      <c r="BH78" s="6"/>
      <c r="BI78" s="6"/>
      <c r="BJ78" s="40" t="str">
        <f>IF(COUNTIF(Table25[[#This Row],[Schlagballwurf V1
'[km/h']]:[Schlagballwurf V3
'[km/h']]],"&gt;0")&gt;0,
     MAX(Table25[[#This Row],[Schlagballwurf V1
'[km/h']]:[Schlagballwurf V3
'[km/h']]]),
     "")</f>
        <v/>
      </c>
      <c r="BK78" s="57" t="str">
        <f t="shared" si="21"/>
        <v/>
      </c>
      <c r="BL78" s="38" t="str">
        <f>IF(AND(COUNTIF(BK78,"&gt;0")&gt;0,D78="m",J78="U13"),
     IF(BK78&gt;Normwerte!$G$13,1,0),
IF(AND(COUNTIF(BK78,"&gt;0")&gt;0,D78="m",J78="U14"),
     IF(BK78&gt;Normwerte!$G$12,1,0),
IF(AND(COUNTIF(BK78,"&gt;0")&gt;0,D78="m",J78="U15"),
     IF(BK78&gt;Normwerte!$G$11,1,0),
IF(AND(COUNTIF(BK78,"&gt;0")&gt;0,D78="m",J78="U16"),
     IF(BK78&gt;Normwerte!$G$10,1,0),
IF(AND(COUNTIF(BK78,"&gt;0")&gt;0,D78="m",J78="U17"),
     IF(BK78&gt;Normwerte!$G$9,1,0),
IF(AND(COUNTIF(BK78,"&gt;0")&gt;0,D78="m",J78="U18"),
     IF(BK78&gt;Normwerte!$G$8,1,0),
IF(AND(COUNTIF(BK78,"&gt;0")&gt;0,D78="w",J78="U13"),
     IF(BK78&gt;Normwerte!$G$7,1,0),
IF(AND(COUNTIF(BK78,"&gt;0")&gt;0,D78="w",J78="U14"),
     IF(BK78&gt;Normwerte!$G$6,1,0),
IF(AND(COUNTIF(BK78,"&gt;0")&gt;0,D78="w",J78="U15"),
     IF(BK78&gt;Normwerte!$G$5,1,0),
IF(AND(COUNTIF(BK78,"&gt;0")&gt;0,D78="w",J78="U16"),
     IF(BK78&gt;Normwerte!$G$4,1,0),
IF(AND(COUNTIF(BK78,"&gt;0")&gt;0,D78="w",J78="U17"),
     IF(BK78&gt;Normwerte!$G$3,1,0),
IF(AND(COUNTIF(BK78,"&gt;0")&gt;0,D78="w",J78="U18"),
     IF(BK78&gt;Normwerte!$G$2,1,0),"")
)))))))))))</f>
        <v/>
      </c>
      <c r="BM78" s="6"/>
      <c r="BN78" s="6"/>
      <c r="BO78" s="6"/>
      <c r="BP78" s="6"/>
      <c r="BQ78" s="40" t="str">
        <f>IF(COUNTIF(Table25[[#This Row],[T-Test links
V1
'[s']]:[T-Test links
V2
'[s']]],"&gt;0")&gt;0,
     MIN(Table25[[#This Row],[T-Test links
V1
'[s']]:[T-Test links
V2
'[s']]]),
     "")</f>
        <v/>
      </c>
      <c r="BR78" s="40" t="str">
        <f>IF(COUNTIF(Table25[[#This Row],[T-Test rechts 
V1
'[s']]:[T-Test rechts
V2
'[s']]],"&gt;0")&gt;0,
     MIN(Table25[[#This Row],[T-Test rechts 
V1
'[s']]:[T-Test rechts
V2
'[s']]]),
     "")</f>
        <v/>
      </c>
      <c r="BS7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8" s="57" t="str">
        <f t="shared" si="23"/>
        <v/>
      </c>
      <c r="BU78" s="38" t="str">
        <f>IF(AND(COUNTIF(BT78,"&gt;0")&gt;0,D78="m",J78="U13"),
     IF(BT78&gt;Normwerte!$H$13,1,0),
IF(AND(COUNTIF(BT78,"&gt;0")&gt;0,D78="m",J78="U14"),
     IF(BT78&gt;Normwerte!$H$12,1,0),
IF(AND(COUNTIF(BT78,"&gt;0")&gt;0,D78="m",J78="U15"),
     IF(BT78&gt;Normwerte!$H$11,1,0),
IF(AND(COUNTIF(BT78,"&gt;0")&gt;0,D78="m",J78="U16"),
     IF(BT78&gt;Normwerte!$H$10,1,0),
IF(AND(COUNTIF(BT78,"&gt;0")&gt;0,D78="m",J78="U17"),
     IF(BT78&gt;Normwerte!$H$9,1,0),
IF(AND(COUNTIF(BT78,"&gt;0")&gt;0,D78="m",J78="U18"),
     IF(BT78&gt;Normwerte!$H$8,1,0),
IF(AND(COUNTIF(BT78,"&gt;0")&gt;0,D78="w",J78="U13"),
     IF(BT78&gt;Normwerte!$H$7,1,0),
IF(AND(COUNTIF(BT78,"&gt;0")&gt;0,D78="w",J78="U14"),
     IF(BT78&gt;Normwerte!$H$6,1,0),
IF(AND(COUNTIF(BT78,"&gt;0")&gt;0,D78="w",J78="U15"),
     IF(BT78&gt;Normwerte!$H$5,1,0),
IF(AND(COUNTIF(BT78,"&gt;0")&gt;0,D78="w",J78="U16"),
     IF(BT78&gt;Normwerte!$H$4,1,0),
IF(AND(COUNTIF(BT78,"&gt;0")&gt;0,D78="w",J78="U17"),
     IF(BT78&gt;Normwerte!$H$3,1,0),
IF(AND(COUNTIF(BT78,"&gt;0")&gt;0,D78="w",J78="U18"),
     IF(BT78&gt;Normwerte!$H$2,1,0),"")
)))))))))))</f>
        <v/>
      </c>
    </row>
    <row r="79" spans="2:73" x14ac:dyDescent="0.45">
      <c r="B79" s="103"/>
      <c r="C79" s="103"/>
      <c r="D79" s="43"/>
      <c r="E79" s="93"/>
      <c r="F79" s="53"/>
      <c r="G79" s="5"/>
      <c r="H79" s="95"/>
      <c r="I79" s="12" t="str">
        <f>IF(ISBLANK(Table25[[#This Row],[Geb.Datum
'[TT.MM.JJJJ']]]),"",
     YEAR(Table25[[#This Row],[Geb.Datum
'[TT.MM.JJJJ']]]))</f>
        <v/>
      </c>
      <c r="J79" s="30" t="str">
        <f>_xlfn.XLOOKUP(Table25[[#This Row],[Geburtsjahr]],Altersklasse!$B$2:$B$7,Altersklasse!$A$2:$A$7,"",0)</f>
        <v/>
      </c>
      <c r="K79" s="42" t="str">
        <f t="shared" si="16"/>
        <v/>
      </c>
      <c r="L79" s="50" t="str">
        <f>IF(OR(ISBLANK(AF79),NOT(ISNUMBER(AF79))),"",IF(AND(AF79&gt;0,D79="m",J79="U13"),
    IF(AF79&gt;Normwerte!$J$13,2,IF(AF79&gt;Normwerte!$I$13,1,0)),
IF(AND(AF79&gt;0,D79="m",J79="U14"),
     IF(AF79&gt;Normwerte!$J$12,2,IF(AF79&gt;Normwerte!$I$12,1,0)),
IF(AND(AF79&gt;0,D79="m",J79="U15"),
     IF(AF79&gt;Normwerte!$J$11,2,IF(AF79&gt;Normwerte!$I$11,1,0)),
IF(AND(AF79&gt;0,D79="m",J79="U16"),
     IF(AF79&gt;Normwerte!$J$10,2,IF(AF79&gt;Normwerte!$I$10,1,0)),
IF(AND(AF79&gt;0,D79="m",J79="U17"),
     IF(AF79&gt;Normwerte!$J$9,2,IF(AF79&gt;Normwerte!$I$9,1,0)),
IF(AND(AF79&gt;0,D79="m",J79="U18"),
     IF(AF79&gt;Normwerte!$J$8,2,IF(AF79&gt;Normwerte!$I$8,1,0)),
IF(AND(AF79&gt;0,D79="w",J79="U13"),
     IF(AF79&gt;Normwerte!$J$7,2,IF(AF79&gt;Normwerte!$I$7,1,0)),
IF(AND(AF79&gt;0,D79="w",J79="U14"),
     IF(AF79&gt;Normwerte!$J$6,2,IF(AF79&gt;Normwerte!$I$6,1,0)),
IF(AND(AF79&gt;0,D79="w",J79="U15"),
     IF(AF79&gt;Normwerte!$J$5,2,IF(AF79&gt;Normwerte!$I$5,1,0)),
IF(AND(AF79&gt;0,D79="w",J79="U16"),
     IF(AF79&gt;Normwerte!$J$4,2,IF(AF79&gt;Normwerte!$I$4,1,0)),
IF(AND(AF79&gt;0,D79="w",J79="U17"),
     IF(AF79&gt;Normwerte!$J$3,2,IF(AF79&gt;Normwerte!$I$3,1,0)),
IF(AND(AF79&gt;0,D79="w",J79="U18"),
     IF(AF79&gt;Normwerte!$J$2,2,IF(AF79&gt;Normwerte!$I$2,1,0)),"")
))))))))))))</f>
        <v/>
      </c>
      <c r="M79" s="64" t="str">
        <f>IF(AND(Table25[[#This Row],[Position '[L/AA/MB/S/D']]]="L",L79&lt;2),1,Table25[[#This Row],[Landeskader
Punkte
Anthro Berechnung]])</f>
        <v/>
      </c>
      <c r="N79" s="65" t="str">
        <f>IFERROR(IF((Table25[[#This Row],[Z-Score CMJ]]+Table25[[#This Row],[Z Score Spike]])&gt;0, (Table25[[#This Row],[Z-Score CMJ]]+Table25[[#This Row],[Z Score Spike]])/2, ""), "")</f>
        <v/>
      </c>
      <c r="O79" s="63" t="str">
        <f>IF(AND(COUNTIF(N79,"&gt;0")&gt;0,D79="m",J79="U13"),
    IF(N79&gt;Normwerte!$C$13,1,0),
IF(AND(COUNTIF(N79,"&gt;0")&gt;0,D79="m",J79="U14"),
     IF(N79&gt;Normwerte!$C$12,1,0),
IF(AND(COUNTIF(N79,"&gt;0")&gt;0,D79="m",J79="U15"),
     IF(N79&gt;Normwerte!$C$11,1,0),
IF(AND(COUNTIF(N79,"&gt;0")&gt;0,D79="m",J79="U16"),
     IF(N79&gt;Normwerte!$C$10,1,0),
IF(AND(COUNTIF(N79,"&gt;0")&gt;0,D79="m",J79="U17"),
     IF(N79&gt;Normwerte!$C$9,1,0),
IF(AND(COUNTIF(N79,"&gt;0")&gt;0,D79="m",J79="U18"),
     IF(N79&gt;Normwerte!$C$8,1,0),
IF(AND(COUNTIF(N79,"&gt;0")&gt;0,D79="w",J79="U13"),
     IF(N79&gt;Normwerte!$C$7,1,0),
IF(AND(COUNTIF(N79,"&gt;0")&gt;0,D79="w",J79="U14"),
     IF(N79&gt;Normwerte!$C$6,1,0),
IF(AND(COUNTIF(N79,"&gt;0")&gt;0,D79="w",J79="U15"),
     IF(N79&gt;Normwerte!$C$5,1,0),
IF(AND(COUNTIF(N79,"&gt;0")&gt;0,D79="w",J79="U16"),
     IF(N79&gt;Normwerte!$C$4,1,0),
IF(AND(COUNTIF(N79,"&gt;0")&gt;0,D79="w",J79="U17"),
     IF(N79&gt;Normwerte!$C$3,1,0),
IF(AND(COUNTIF(N79,"&gt;0")&gt;0,D79="w",J79="U18"),
     IF(N79&gt;Normwerte!$C$2,1,0),"")
)))))))))))</f>
        <v/>
      </c>
      <c r="P7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79" s="63" t="str">
        <f>IF(AND(COUNTIF(P79,"&gt;0")&gt;0,D79="m",J79="U13"),
    IF(P79&gt;Normwerte!$F$13,1,0),
IF(AND(COUNTIF(P79,"&gt;0")&gt;0,D79="m",J79="U14"),
     IF(P79&gt;Normwerte!$F$12,1,0),
IF(AND(COUNTIF(P79,"&gt;0")&gt;0,D79="m",J79="U15"),
     IF(P79&gt;Normwerte!$F$11,1,0),
IF(AND(COUNTIF(P79,"&gt;0")&gt;0,D79="m",J79="U16"),
     IF(P79&gt;Normwerte!$F$10,1,0),
IF(AND(COUNTIF(P79,"&gt;0")&gt;0,D79="m",J79="U17"),
     IF(P79&gt;Normwerte!$F$9,1,0),
IF(AND(COUNTIF(P79,"&gt;0")&gt;0,D79="m",J79="U18"),
     IF(P79&gt;Normwerte!$F$8,1,0),
IF(AND(COUNTIF(P79,"&gt;0")&gt;0,D79="w",J79="U13"),
     IF(P79&gt;Normwerte!$F$7,1,0),
IF(AND(COUNTIF(P79,"&gt;0")&gt;0,D79="w",J79="U14"),
     IF(P79&gt;Normwerte!$F$6,1,0),
IF(AND(COUNTIF(P79,"&gt;0")&gt;0,D79="w",J79="U15"),
     IF(P79&gt;Normwerte!$F$5,1,0),
IF(AND(COUNTIF(P79,"&gt;0")&gt;0,D79="w",J79="U16"),
     IF(P79&gt;Normwerte!$F$4,1,0),
IF(AND(COUNTIF(P79,"&gt;0")&gt;0,D79="w",J79="U17"),
     IF(P79&gt;Normwerte!$F$3,1,0),
IF(AND(COUNTIF(P79,"&gt;0")&gt;0,D79="w",J79="U18"),
     IF(P79&gt;Normwerte!$F$2,1,0),"")
)))))))))))</f>
        <v/>
      </c>
      <c r="R79" s="66" t="str">
        <f>Table25[[#This Row],[Punkte
T-Test]]</f>
        <v/>
      </c>
      <c r="S79" s="73" t="str">
        <f>IF(SUMIF(Table25[[#This Row],[Landeskader
Punkte
Anthro]:[Landeskader
Punkte
T-Test]],"&gt;0")=0,
    "",
    SUM(M79,O79,Q79,R79))</f>
        <v/>
      </c>
      <c r="T79" s="101"/>
      <c r="U79" s="101"/>
      <c r="V79" s="26"/>
      <c r="W79" s="26"/>
      <c r="X79" s="26"/>
      <c r="Y79" s="24"/>
      <c r="Z79" s="24"/>
      <c r="AA79" s="24"/>
      <c r="AB79" s="26"/>
      <c r="AC79" s="26"/>
      <c r="AD7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79" s="55" t="str">
        <f t="shared" si="24"/>
        <v/>
      </c>
      <c r="AF79" s="75" t="str">
        <f t="shared" si="17"/>
        <v/>
      </c>
      <c r="AG79" s="74"/>
      <c r="AH79" s="52"/>
      <c r="AI79" s="24"/>
      <c r="AJ79" s="36" t="str">
        <f>IF(COUNTIF(Table25[[#This Row],[Jump &amp; Reach 
(CMJ) V1]:[Jump &amp; Reach 
(CMJ) V3]],"&gt;0")&gt;0,
     MAX(Table25[[#This Row],[Jump &amp; Reach 
(CMJ) V1]:[Jump &amp; Reach 
(CMJ) V3]]),
     "")</f>
        <v/>
      </c>
      <c r="AK79" s="37" t="str">
        <f>IF(COUNTIF(Table25[[#This Row],[Jump &amp; Reach 
(CMJ) max.]],"&gt;0")&gt;0,
     Table25[[#This Row],[Jump &amp; Reach 
(CMJ) max.]]-Table25[[#This Row],[Reichhöhe
einarmig '[cm']]],
     "")</f>
        <v/>
      </c>
      <c r="AL79" s="57" t="str">
        <f t="shared" si="18"/>
        <v/>
      </c>
      <c r="AM79" s="38" t="str">
        <f>IF(AND(COUNTIF(AL79,"&gt;0")&gt;0,D79="m",J79="U13"),
    IF(AL79&gt;Normwerte!$C$13,1,0),
IF(AND(COUNTIF(AL79,"&gt;0")&gt;0,D79="m",J79="U14"),
     IF(AL79&gt;Normwerte!$C$12,1,0),
IF(AND(COUNTIF(AL79,"&gt;0")&gt;0,D79="m",J79="U15"),
     IF(AL79&gt;Normwerte!$C$11,1,0),
IF(AND(COUNTIF(AL79,"&gt;0")&gt;0,D79="m",J79="U16"),
     IF(AL79&gt;Normwerte!$C$10,1,0),
IF(AND(COUNTIF(AL79,"&gt;0")&gt;0,D79="m",J79="U17"),
     IF(AL79&gt;Normwerte!$C$9,1,0),
IF(AND(COUNTIF(AL79,"&gt;0")&gt;0,D79="m",J79="U18"),
     IF(AL79&gt;Normwerte!$C$8,1,0),
IF(AND(COUNTIF(AL79,"&gt;0")&gt;0,D79="w",J79="U13"),
     IF(AL79&gt;Normwerte!$C$7,1,0),
IF(AND(COUNTIF(AL79,"&gt;0")&gt;0,D79="w",J79="U14"),
     IF(AL79&gt;Normwerte!$C$6,1,0),
IF(AND(COUNTIF(AL79,"&gt;0")&gt;0,D79="w",J79="U15"),
     IF(AL79&gt;Normwerte!$C$5,1,0),
IF(AND(COUNTIF(AL79,"&gt;0")&gt;0,D79="w",J79="U16"),
     IF(AL79&gt;Normwerte!$C$4,1,0),
IF(AND(COUNTIF(AL79,"&gt;0")&gt;0,D79="w",J79="U17"),
     IF(AL79&gt;Normwerte!$C$3,1,0),
IF(AND(COUNTIF(AL79,"&gt;0")&gt;0,D79="w",J79="U18"),
     IF(AL79&gt;Normwerte!$C$2,1,0),"")
)))))))))))</f>
        <v/>
      </c>
      <c r="AN79" s="6"/>
      <c r="AO79" s="6"/>
      <c r="AP79" s="6"/>
      <c r="AQ7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79" s="38" t="str">
        <f>IF(COUNTIF(Table25[[#This Row],[Jump &amp; Reach 
(Spike) max.]],"&gt;0")&gt;0,
     Table25[[#This Row],[Jump &amp; Reach 
(Spike) max.]]-Table25[[#This Row],[Reichhöhe
einarmig '[cm']]],
     "")</f>
        <v/>
      </c>
      <c r="AS79" s="57" t="str">
        <f t="shared" si="19"/>
        <v/>
      </c>
      <c r="AT79" s="38" t="str">
        <f>IF(AND(COUNTIF(AS79,"&gt;0")&gt;0,D79="m",J79="U13"),
    IF(AS79&gt;Normwerte!$D$13,1,0),
IF(AND(COUNTIF(AS79,"&gt;0")&gt;0,D79="m",J79="U14"),
     IF(AS79&gt;Normwerte!$D$12,1,0),
IF(AND(COUNTIF(AS79,"&gt;0")&gt;0,D79="m",J79="U15"),
     IF(AS79&gt;Normwerte!$D$11,1,0),
IF(AND(COUNTIF(AS79,"&gt;0")&gt;0,D79="m",J79="U16"),
     IF(AS79&gt;Normwerte!$D$10,1,0),
IF(AND(COUNTIF(AS79,"&gt;0")&gt;0,D79="m",J79="U17"),
     IF(AS79&gt;Normwerte!$D$9,1,0),
IF(AND(COUNTIF(AS79,"&gt;0")&gt;0,D79="m",J79="U18"),
     IF(AS79&gt;Normwerte!$D$8,1,0),
IF(AND(COUNTIF(AS79,"&gt;0")&gt;0,D79="w",J79="U13"),
     IF(AS79&gt;Normwerte!$D$7,1,0),
IF(AND(COUNTIF(AS79,"&gt;0")&gt;0,D79="w",J79="U14"),
     IF(AS79&gt;Normwerte!$D$6,1,0),
IF(AND(COUNTIF(AS79,"&gt;0")&gt;0,D79="w",J79="U15"),
     IF(AS79&gt;Normwerte!$D$5,1,0),
IF(AND(COUNTIF(AS79,"&gt;0")&gt;0,D79="w",J79="U16"),
     IF(AS79&gt;Normwerte!$D$4,1,0),
IF(AND(COUNTIF(AS79,"&gt;0")&gt;0,D79="w",J79="U17"),
     IF(AS79&gt;Normwerte!$D$3,1,0),
IF(AND(COUNTIF(AS79,"&gt;0")&gt;0,D79="w",J79="U18"),
     IF(AS79&gt;Normwerte!$D$2,1,0),"")
)))))))))))</f>
        <v/>
      </c>
      <c r="AU79" s="6"/>
      <c r="AV79" s="6"/>
      <c r="AW79" s="6"/>
      <c r="AX7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79" s="57" t="str">
        <f t="shared" si="20"/>
        <v/>
      </c>
      <c r="AZ79" s="38" t="str">
        <f>IF(AND(COUNTIF(AY79,"&gt;0")&gt;0,D79="m",J79="U13"),
    IF(AY79&gt;Normwerte!$E$13,1,0),
IF(AND(COUNTIF(AY79,"&gt;0")&gt;0,D79="m",J79="U14"),
     IF(AY79&gt;Normwerte!$E$12,1,0),
IF(AND(COUNTIF(AY79,"&gt;0")&gt;0,D79="m",J79="U15"),
     IF(AY79&gt;Normwerte!$E$11,1,0),
IF(AND(COUNTIF(AY79,"&gt;0")&gt;0,D79="m",J79="U16"),
     IF(AY79&gt;Normwerte!$E$10,1,0),
IF(AND(COUNTIF(AY79,"&gt;0")&gt;0,D79="m",J79="U17"),
     IF(AY79&gt;Normwerte!$E$9,1,0),
IF(AND(COUNTIF(AY79,"&gt;0")&gt;0,D79="m",J79="U18"),
     IF(AY79&gt;Normwerte!$E$8,1,0),
IF(AND(COUNTIF(AY79,"&gt;0")&gt;0,D79="w",J79="U13"),
     IF(AY79&gt;Normwerte!$E$7,1,0),
IF(AND(COUNTIF(AY79,"&gt;0")&gt;0,D79="w",J79="U14"),
     IF(AY79&gt;Normwerte!$E$6,1,0),
IF(AND(COUNTIF(AY79,"&gt;0")&gt;0,D79="w",J79="U15"),
     IF(AY79&gt;Normwerte!$E$5,1,0),
IF(AND(COUNTIF(AY79,"&gt;0")&gt;0,D79="w",J79="U16"),
     IF(AY79&gt;Normwerte!$E$4,1,0),
IF(AND(COUNTIF(AY79,"&gt;0")&gt;0,D79="w",J79="U17"),
     IF(AY79&gt;Normwerte!$E$3,1,0),
IF(AND(COUNTIF(AY79,"&gt;0")&gt;0,D79="w",J79="U18"),
     IF(AY79&gt;Normwerte!$E$2,1,0),"")
)))))))))))</f>
        <v/>
      </c>
      <c r="BA79" s="6"/>
      <c r="BB79" s="6"/>
      <c r="BC79" s="6"/>
      <c r="BD7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79" s="56" t="str">
        <f t="shared" si="22"/>
        <v/>
      </c>
      <c r="BF79" s="38" t="str">
        <f>IF(AND(COUNTIF(BE79,"&gt;0")&gt;0,D79="m",J79="U13"),
    IF(BE79&gt;Normwerte!$F$13,1,0),
IF(AND(COUNTIF(BE79,"&gt;0")&gt;0,D79="m",J79="U14"),
     IF(BE79&gt;Normwerte!$F$12,1,0),
IF(AND(COUNTIF(BE79,"&gt;0")&gt;0,D79="m",J79="U15"),
     IF(BE79&gt;Normwerte!$F$11,1,0),
IF(AND(COUNTIF(BE79,"&gt;0")&gt;0,D79="m",J79="U16"),
     IF(BE79&gt;Normwerte!$F$10,1,0),
IF(AND(COUNTIF(BE79,"&gt;0")&gt;0,D79="m",J79="U17"),
     IF(BE79&gt;Normwerte!$F$9,1,0),
IF(AND(COUNTIF(BE79,"&gt;0")&gt;0,D79="m",J79="U18"),
     IF(BE79&gt;Normwerte!$F$8,1,0),
IF(AND(COUNTIF(BE79,"&gt;0")&gt;0,D79="w",J79="U13"),
     IF(BE79&gt;Normwerte!$F$7,1,0),
IF(AND(COUNTIF(BE79,"&gt;0")&gt;0,D79="w",J79="U14"),
     IF(BE79&gt;Normwerte!$F$6,1,0),
IF(AND(COUNTIF(BE79,"&gt;0")&gt;0,D79="w",J79="U15"),
     IF(BE79&gt;Normwerte!$F$5,1,0),
IF(AND(COUNTIF(BE79,"&gt;0")&gt;0,D79="w",J79="U16"),
     IF(BE79&gt;Normwerte!$F$4,1,0),
IF(AND(COUNTIF(BE79,"&gt;0")&gt;0,D79="w",J79="U17"),
     IF(BE79&gt;Normwerte!$F$3,1,0),
IF(AND(COUNTIF(BE79,"&gt;0")&gt;0,D79="w",J79="U18"),
     IF(BE79&gt;Normwerte!$F$2,1,0),"")
)))))))))))</f>
        <v/>
      </c>
      <c r="BG79" s="6"/>
      <c r="BH79" s="6"/>
      <c r="BI79" s="6"/>
      <c r="BJ79" s="40" t="str">
        <f>IF(COUNTIF(Table25[[#This Row],[Schlagballwurf V1
'[km/h']]:[Schlagballwurf V3
'[km/h']]],"&gt;0")&gt;0,
     MAX(Table25[[#This Row],[Schlagballwurf V1
'[km/h']]:[Schlagballwurf V3
'[km/h']]]),
     "")</f>
        <v/>
      </c>
      <c r="BK79" s="57" t="str">
        <f t="shared" si="21"/>
        <v/>
      </c>
      <c r="BL79" s="38" t="str">
        <f>IF(AND(COUNTIF(BK79,"&gt;0")&gt;0,D79="m",J79="U13"),
     IF(BK79&gt;Normwerte!$G$13,1,0),
IF(AND(COUNTIF(BK79,"&gt;0")&gt;0,D79="m",J79="U14"),
     IF(BK79&gt;Normwerte!$G$12,1,0),
IF(AND(COUNTIF(BK79,"&gt;0")&gt;0,D79="m",J79="U15"),
     IF(BK79&gt;Normwerte!$G$11,1,0),
IF(AND(COUNTIF(BK79,"&gt;0")&gt;0,D79="m",J79="U16"),
     IF(BK79&gt;Normwerte!$G$10,1,0),
IF(AND(COUNTIF(BK79,"&gt;0")&gt;0,D79="m",J79="U17"),
     IF(BK79&gt;Normwerte!$G$9,1,0),
IF(AND(COUNTIF(BK79,"&gt;0")&gt;0,D79="m",J79="U18"),
     IF(BK79&gt;Normwerte!$G$8,1,0),
IF(AND(COUNTIF(BK79,"&gt;0")&gt;0,D79="w",J79="U13"),
     IF(BK79&gt;Normwerte!$G$7,1,0),
IF(AND(COUNTIF(BK79,"&gt;0")&gt;0,D79="w",J79="U14"),
     IF(BK79&gt;Normwerte!$G$6,1,0),
IF(AND(COUNTIF(BK79,"&gt;0")&gt;0,D79="w",J79="U15"),
     IF(BK79&gt;Normwerte!$G$5,1,0),
IF(AND(COUNTIF(BK79,"&gt;0")&gt;0,D79="w",J79="U16"),
     IF(BK79&gt;Normwerte!$G$4,1,0),
IF(AND(COUNTIF(BK79,"&gt;0")&gt;0,D79="w",J79="U17"),
     IF(BK79&gt;Normwerte!$G$3,1,0),
IF(AND(COUNTIF(BK79,"&gt;0")&gt;0,D79="w",J79="U18"),
     IF(BK79&gt;Normwerte!$G$2,1,0),"")
)))))))))))</f>
        <v/>
      </c>
      <c r="BM79" s="6"/>
      <c r="BN79" s="6"/>
      <c r="BO79" s="6"/>
      <c r="BP79" s="6"/>
      <c r="BQ79" s="40" t="str">
        <f>IF(COUNTIF(Table25[[#This Row],[T-Test links
V1
'[s']]:[T-Test links
V2
'[s']]],"&gt;0")&gt;0,
     MIN(Table25[[#This Row],[T-Test links
V1
'[s']]:[T-Test links
V2
'[s']]]),
     "")</f>
        <v/>
      </c>
      <c r="BR79" s="40" t="str">
        <f>IF(COUNTIF(Table25[[#This Row],[T-Test rechts 
V1
'[s']]:[T-Test rechts
V2
'[s']]],"&gt;0")&gt;0,
     MIN(Table25[[#This Row],[T-Test rechts 
V1
'[s']]:[T-Test rechts
V2
'[s']]]),
     "")</f>
        <v/>
      </c>
      <c r="BS7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79" s="57" t="str">
        <f t="shared" si="23"/>
        <v/>
      </c>
      <c r="BU79" s="38" t="str">
        <f>IF(AND(COUNTIF(BT79,"&gt;0")&gt;0,D79="m",J79="U13"),
     IF(BT79&gt;Normwerte!$H$13,1,0),
IF(AND(COUNTIF(BT79,"&gt;0")&gt;0,D79="m",J79="U14"),
     IF(BT79&gt;Normwerte!$H$12,1,0),
IF(AND(COUNTIF(BT79,"&gt;0")&gt;0,D79="m",J79="U15"),
     IF(BT79&gt;Normwerte!$H$11,1,0),
IF(AND(COUNTIF(BT79,"&gt;0")&gt;0,D79="m",J79="U16"),
     IF(BT79&gt;Normwerte!$H$10,1,0),
IF(AND(COUNTIF(BT79,"&gt;0")&gt;0,D79="m",J79="U17"),
     IF(BT79&gt;Normwerte!$H$9,1,0),
IF(AND(COUNTIF(BT79,"&gt;0")&gt;0,D79="m",J79="U18"),
     IF(BT79&gt;Normwerte!$H$8,1,0),
IF(AND(COUNTIF(BT79,"&gt;0")&gt;0,D79="w",J79="U13"),
     IF(BT79&gt;Normwerte!$H$7,1,0),
IF(AND(COUNTIF(BT79,"&gt;0")&gt;0,D79="w",J79="U14"),
     IF(BT79&gt;Normwerte!$H$6,1,0),
IF(AND(COUNTIF(BT79,"&gt;0")&gt;0,D79="w",J79="U15"),
     IF(BT79&gt;Normwerte!$H$5,1,0),
IF(AND(COUNTIF(BT79,"&gt;0")&gt;0,D79="w",J79="U16"),
     IF(BT79&gt;Normwerte!$H$4,1,0),
IF(AND(COUNTIF(BT79,"&gt;0")&gt;0,D79="w",J79="U17"),
     IF(BT79&gt;Normwerte!$H$3,1,0),
IF(AND(COUNTIF(BT79,"&gt;0")&gt;0,D79="w",J79="U18"),
     IF(BT79&gt;Normwerte!$H$2,1,0),"")
)))))))))))</f>
        <v/>
      </c>
    </row>
    <row r="80" spans="2:73" x14ac:dyDescent="0.45">
      <c r="B80" s="103"/>
      <c r="C80" s="103"/>
      <c r="D80" s="43"/>
      <c r="E80" s="93"/>
      <c r="F80" s="53"/>
      <c r="G80" s="5"/>
      <c r="H80" s="95"/>
      <c r="I80" s="12" t="str">
        <f>IF(ISBLANK(Table25[[#This Row],[Geb.Datum
'[TT.MM.JJJJ']]]),"",
     YEAR(Table25[[#This Row],[Geb.Datum
'[TT.MM.JJJJ']]]))</f>
        <v/>
      </c>
      <c r="J80" s="30" t="str">
        <f>_xlfn.XLOOKUP(Table25[[#This Row],[Geburtsjahr]],Altersklasse!$B$2:$B$7,Altersklasse!$A$2:$A$7,"",0)</f>
        <v/>
      </c>
      <c r="K80" s="42" t="str">
        <f t="shared" si="16"/>
        <v/>
      </c>
      <c r="L80" s="50" t="str">
        <f>IF(OR(ISBLANK(AF80),NOT(ISNUMBER(AF80))),"",IF(AND(AF80&gt;0,D80="m",J80="U13"),
    IF(AF80&gt;Normwerte!$J$13,2,IF(AF80&gt;Normwerte!$I$13,1,0)),
IF(AND(AF80&gt;0,D80="m",J80="U14"),
     IF(AF80&gt;Normwerte!$J$12,2,IF(AF80&gt;Normwerte!$I$12,1,0)),
IF(AND(AF80&gt;0,D80="m",J80="U15"),
     IF(AF80&gt;Normwerte!$J$11,2,IF(AF80&gt;Normwerte!$I$11,1,0)),
IF(AND(AF80&gt;0,D80="m",J80="U16"),
     IF(AF80&gt;Normwerte!$J$10,2,IF(AF80&gt;Normwerte!$I$10,1,0)),
IF(AND(AF80&gt;0,D80="m",J80="U17"),
     IF(AF80&gt;Normwerte!$J$9,2,IF(AF80&gt;Normwerte!$I$9,1,0)),
IF(AND(AF80&gt;0,D80="m",J80="U18"),
     IF(AF80&gt;Normwerte!$J$8,2,IF(AF80&gt;Normwerte!$I$8,1,0)),
IF(AND(AF80&gt;0,D80="w",J80="U13"),
     IF(AF80&gt;Normwerte!$J$7,2,IF(AF80&gt;Normwerte!$I$7,1,0)),
IF(AND(AF80&gt;0,D80="w",J80="U14"),
     IF(AF80&gt;Normwerte!$J$6,2,IF(AF80&gt;Normwerte!$I$6,1,0)),
IF(AND(AF80&gt;0,D80="w",J80="U15"),
     IF(AF80&gt;Normwerte!$J$5,2,IF(AF80&gt;Normwerte!$I$5,1,0)),
IF(AND(AF80&gt;0,D80="w",J80="U16"),
     IF(AF80&gt;Normwerte!$J$4,2,IF(AF80&gt;Normwerte!$I$4,1,0)),
IF(AND(AF80&gt;0,D80="w",J80="U17"),
     IF(AF80&gt;Normwerte!$J$3,2,IF(AF80&gt;Normwerte!$I$3,1,0)),
IF(AND(AF80&gt;0,D80="w",J80="U18"),
     IF(AF80&gt;Normwerte!$J$2,2,IF(AF80&gt;Normwerte!$I$2,1,0)),"")
))))))))))))</f>
        <v/>
      </c>
      <c r="M80" s="64" t="str">
        <f>IF(AND(Table25[[#This Row],[Position '[L/AA/MB/S/D']]]="L",L80&lt;2),1,Table25[[#This Row],[Landeskader
Punkte
Anthro Berechnung]])</f>
        <v/>
      </c>
      <c r="N80" s="65" t="str">
        <f>IFERROR(IF((Table25[[#This Row],[Z-Score CMJ]]+Table25[[#This Row],[Z Score Spike]])&gt;0, (Table25[[#This Row],[Z-Score CMJ]]+Table25[[#This Row],[Z Score Spike]])/2, ""), "")</f>
        <v/>
      </c>
      <c r="O80" s="63" t="str">
        <f>IF(AND(COUNTIF(N80,"&gt;0")&gt;0,D80="m",J80="U13"),
    IF(N80&gt;Normwerte!$C$13,1,0),
IF(AND(COUNTIF(N80,"&gt;0")&gt;0,D80="m",J80="U14"),
     IF(N80&gt;Normwerte!$C$12,1,0),
IF(AND(COUNTIF(N80,"&gt;0")&gt;0,D80="m",J80="U15"),
     IF(N80&gt;Normwerte!$C$11,1,0),
IF(AND(COUNTIF(N80,"&gt;0")&gt;0,D80="m",J80="U16"),
     IF(N80&gt;Normwerte!$C$10,1,0),
IF(AND(COUNTIF(N80,"&gt;0")&gt;0,D80="m",J80="U17"),
     IF(N80&gt;Normwerte!$C$9,1,0),
IF(AND(COUNTIF(N80,"&gt;0")&gt;0,D80="m",J80="U18"),
     IF(N80&gt;Normwerte!$C$8,1,0),
IF(AND(COUNTIF(N80,"&gt;0")&gt;0,D80="w",J80="U13"),
     IF(N80&gt;Normwerte!$C$7,1,0),
IF(AND(COUNTIF(N80,"&gt;0")&gt;0,D80="w",J80="U14"),
     IF(N80&gt;Normwerte!$C$6,1,0),
IF(AND(COUNTIF(N80,"&gt;0")&gt;0,D80="w",J80="U15"),
     IF(N80&gt;Normwerte!$C$5,1,0),
IF(AND(COUNTIF(N80,"&gt;0")&gt;0,D80="w",J80="U16"),
     IF(N80&gt;Normwerte!$C$4,1,0),
IF(AND(COUNTIF(N80,"&gt;0")&gt;0,D80="w",J80="U17"),
     IF(N80&gt;Normwerte!$C$3,1,0),
IF(AND(COUNTIF(N80,"&gt;0")&gt;0,D80="w",J80="U18"),
     IF(N80&gt;Normwerte!$C$2,1,0),"")
)))))))))))</f>
        <v/>
      </c>
      <c r="P8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0" s="63" t="str">
        <f>IF(AND(COUNTIF(P80,"&gt;0")&gt;0,D80="m",J80="U13"),
    IF(P80&gt;Normwerte!$F$13,1,0),
IF(AND(COUNTIF(P80,"&gt;0")&gt;0,D80="m",J80="U14"),
     IF(P80&gt;Normwerte!$F$12,1,0),
IF(AND(COUNTIF(P80,"&gt;0")&gt;0,D80="m",J80="U15"),
     IF(P80&gt;Normwerte!$F$11,1,0),
IF(AND(COUNTIF(P80,"&gt;0")&gt;0,D80="m",J80="U16"),
     IF(P80&gt;Normwerte!$F$10,1,0),
IF(AND(COUNTIF(P80,"&gt;0")&gt;0,D80="m",J80="U17"),
     IF(P80&gt;Normwerte!$F$9,1,0),
IF(AND(COUNTIF(P80,"&gt;0")&gt;0,D80="m",J80="U18"),
     IF(P80&gt;Normwerte!$F$8,1,0),
IF(AND(COUNTIF(P80,"&gt;0")&gt;0,D80="w",J80="U13"),
     IF(P80&gt;Normwerte!$F$7,1,0),
IF(AND(COUNTIF(P80,"&gt;0")&gt;0,D80="w",J80="U14"),
     IF(P80&gt;Normwerte!$F$6,1,0),
IF(AND(COUNTIF(P80,"&gt;0")&gt;0,D80="w",J80="U15"),
     IF(P80&gt;Normwerte!$F$5,1,0),
IF(AND(COUNTIF(P80,"&gt;0")&gt;0,D80="w",J80="U16"),
     IF(P80&gt;Normwerte!$F$4,1,0),
IF(AND(COUNTIF(P80,"&gt;0")&gt;0,D80="w",J80="U17"),
     IF(P80&gt;Normwerte!$F$3,1,0),
IF(AND(COUNTIF(P80,"&gt;0")&gt;0,D80="w",J80="U18"),
     IF(P80&gt;Normwerte!$F$2,1,0),"")
)))))))))))</f>
        <v/>
      </c>
      <c r="R80" s="66" t="str">
        <f>Table25[[#This Row],[Punkte
T-Test]]</f>
        <v/>
      </c>
      <c r="S80" s="73" t="str">
        <f>IF(SUMIF(Table25[[#This Row],[Landeskader
Punkte
Anthro]:[Landeskader
Punkte
T-Test]],"&gt;0")=0,
    "",
    SUM(M80,O80,Q80,R80))</f>
        <v/>
      </c>
      <c r="T80" s="101"/>
      <c r="U80" s="101"/>
      <c r="V80" s="26"/>
      <c r="W80" s="26"/>
      <c r="X80" s="26"/>
      <c r="Y80" s="24"/>
      <c r="Z80" s="24"/>
      <c r="AA80" s="24"/>
      <c r="AB80" s="26"/>
      <c r="AC80" s="26"/>
      <c r="AD8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0" s="55" t="str">
        <f t="shared" si="24"/>
        <v/>
      </c>
      <c r="AF80" s="75" t="str">
        <f t="shared" si="17"/>
        <v/>
      </c>
      <c r="AG80" s="74"/>
      <c r="AH80" s="52"/>
      <c r="AI80" s="24"/>
      <c r="AJ80" s="36" t="str">
        <f>IF(COUNTIF(Table25[[#This Row],[Jump &amp; Reach 
(CMJ) V1]:[Jump &amp; Reach 
(CMJ) V3]],"&gt;0")&gt;0,
     MAX(Table25[[#This Row],[Jump &amp; Reach 
(CMJ) V1]:[Jump &amp; Reach 
(CMJ) V3]]),
     "")</f>
        <v/>
      </c>
      <c r="AK80" s="37" t="str">
        <f>IF(COUNTIF(Table25[[#This Row],[Jump &amp; Reach 
(CMJ) max.]],"&gt;0")&gt;0,
     Table25[[#This Row],[Jump &amp; Reach 
(CMJ) max.]]-Table25[[#This Row],[Reichhöhe
einarmig '[cm']]],
     "")</f>
        <v/>
      </c>
      <c r="AL80" s="57" t="str">
        <f t="shared" si="18"/>
        <v/>
      </c>
      <c r="AM80" s="38" t="str">
        <f>IF(AND(COUNTIF(AL80,"&gt;0")&gt;0,D80="m",J80="U13"),
    IF(AL80&gt;Normwerte!$C$13,1,0),
IF(AND(COUNTIF(AL80,"&gt;0")&gt;0,D80="m",J80="U14"),
     IF(AL80&gt;Normwerte!$C$12,1,0),
IF(AND(COUNTIF(AL80,"&gt;0")&gt;0,D80="m",J80="U15"),
     IF(AL80&gt;Normwerte!$C$11,1,0),
IF(AND(COUNTIF(AL80,"&gt;0")&gt;0,D80="m",J80="U16"),
     IF(AL80&gt;Normwerte!$C$10,1,0),
IF(AND(COUNTIF(AL80,"&gt;0")&gt;0,D80="m",J80="U17"),
     IF(AL80&gt;Normwerte!$C$9,1,0),
IF(AND(COUNTIF(AL80,"&gt;0")&gt;0,D80="m",J80="U18"),
     IF(AL80&gt;Normwerte!$C$8,1,0),
IF(AND(COUNTIF(AL80,"&gt;0")&gt;0,D80="w",J80="U13"),
     IF(AL80&gt;Normwerte!$C$7,1,0),
IF(AND(COUNTIF(AL80,"&gt;0")&gt;0,D80="w",J80="U14"),
     IF(AL80&gt;Normwerte!$C$6,1,0),
IF(AND(COUNTIF(AL80,"&gt;0")&gt;0,D80="w",J80="U15"),
     IF(AL80&gt;Normwerte!$C$5,1,0),
IF(AND(COUNTIF(AL80,"&gt;0")&gt;0,D80="w",J80="U16"),
     IF(AL80&gt;Normwerte!$C$4,1,0),
IF(AND(COUNTIF(AL80,"&gt;0")&gt;0,D80="w",J80="U17"),
     IF(AL80&gt;Normwerte!$C$3,1,0),
IF(AND(COUNTIF(AL80,"&gt;0")&gt;0,D80="w",J80="U18"),
     IF(AL80&gt;Normwerte!$C$2,1,0),"")
)))))))))))</f>
        <v/>
      </c>
      <c r="AN80" s="6"/>
      <c r="AO80" s="6"/>
      <c r="AP80" s="6"/>
      <c r="AQ8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0" s="38" t="str">
        <f>IF(COUNTIF(Table25[[#This Row],[Jump &amp; Reach 
(Spike) max.]],"&gt;0")&gt;0,
     Table25[[#This Row],[Jump &amp; Reach 
(Spike) max.]]-Table25[[#This Row],[Reichhöhe
einarmig '[cm']]],
     "")</f>
        <v/>
      </c>
      <c r="AS80" s="57" t="str">
        <f t="shared" si="19"/>
        <v/>
      </c>
      <c r="AT80" s="38" t="str">
        <f>IF(AND(COUNTIF(AS80,"&gt;0")&gt;0,D80="m",J80="U13"),
    IF(AS80&gt;Normwerte!$D$13,1,0),
IF(AND(COUNTIF(AS80,"&gt;0")&gt;0,D80="m",J80="U14"),
     IF(AS80&gt;Normwerte!$D$12,1,0),
IF(AND(COUNTIF(AS80,"&gt;0")&gt;0,D80="m",J80="U15"),
     IF(AS80&gt;Normwerte!$D$11,1,0),
IF(AND(COUNTIF(AS80,"&gt;0")&gt;0,D80="m",J80="U16"),
     IF(AS80&gt;Normwerte!$D$10,1,0),
IF(AND(COUNTIF(AS80,"&gt;0")&gt;0,D80="m",J80="U17"),
     IF(AS80&gt;Normwerte!$D$9,1,0),
IF(AND(COUNTIF(AS80,"&gt;0")&gt;0,D80="m",J80="U18"),
     IF(AS80&gt;Normwerte!$D$8,1,0),
IF(AND(COUNTIF(AS80,"&gt;0")&gt;0,D80="w",J80="U13"),
     IF(AS80&gt;Normwerte!$D$7,1,0),
IF(AND(COUNTIF(AS80,"&gt;0")&gt;0,D80="w",J80="U14"),
     IF(AS80&gt;Normwerte!$D$6,1,0),
IF(AND(COUNTIF(AS80,"&gt;0")&gt;0,D80="w",J80="U15"),
     IF(AS80&gt;Normwerte!$D$5,1,0),
IF(AND(COUNTIF(AS80,"&gt;0")&gt;0,D80="w",J80="U16"),
     IF(AS80&gt;Normwerte!$D$4,1,0),
IF(AND(COUNTIF(AS80,"&gt;0")&gt;0,D80="w",J80="U17"),
     IF(AS80&gt;Normwerte!$D$3,1,0),
IF(AND(COUNTIF(AS80,"&gt;0")&gt;0,D80="w",J80="U18"),
     IF(AS80&gt;Normwerte!$D$2,1,0),"")
)))))))))))</f>
        <v/>
      </c>
      <c r="AU80" s="6"/>
      <c r="AV80" s="6"/>
      <c r="AW80" s="6"/>
      <c r="AX8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0" s="57" t="str">
        <f t="shared" si="20"/>
        <v/>
      </c>
      <c r="AZ80" s="38" t="str">
        <f>IF(AND(COUNTIF(AY80,"&gt;0")&gt;0,D80="m",J80="U13"),
    IF(AY80&gt;Normwerte!$E$13,1,0),
IF(AND(COUNTIF(AY80,"&gt;0")&gt;0,D80="m",J80="U14"),
     IF(AY80&gt;Normwerte!$E$12,1,0),
IF(AND(COUNTIF(AY80,"&gt;0")&gt;0,D80="m",J80="U15"),
     IF(AY80&gt;Normwerte!$E$11,1,0),
IF(AND(COUNTIF(AY80,"&gt;0")&gt;0,D80="m",J80="U16"),
     IF(AY80&gt;Normwerte!$E$10,1,0),
IF(AND(COUNTIF(AY80,"&gt;0")&gt;0,D80="m",J80="U17"),
     IF(AY80&gt;Normwerte!$E$9,1,0),
IF(AND(COUNTIF(AY80,"&gt;0")&gt;0,D80="m",J80="U18"),
     IF(AY80&gt;Normwerte!$E$8,1,0),
IF(AND(COUNTIF(AY80,"&gt;0")&gt;0,D80="w",J80="U13"),
     IF(AY80&gt;Normwerte!$E$7,1,0),
IF(AND(COUNTIF(AY80,"&gt;0")&gt;0,D80="w",J80="U14"),
     IF(AY80&gt;Normwerte!$E$6,1,0),
IF(AND(COUNTIF(AY80,"&gt;0")&gt;0,D80="w",J80="U15"),
     IF(AY80&gt;Normwerte!$E$5,1,0),
IF(AND(COUNTIF(AY80,"&gt;0")&gt;0,D80="w",J80="U16"),
     IF(AY80&gt;Normwerte!$E$4,1,0),
IF(AND(COUNTIF(AY80,"&gt;0")&gt;0,D80="w",J80="U17"),
     IF(AY80&gt;Normwerte!$E$3,1,0),
IF(AND(COUNTIF(AY80,"&gt;0")&gt;0,D80="w",J80="U18"),
     IF(AY80&gt;Normwerte!$E$2,1,0),"")
)))))))))))</f>
        <v/>
      </c>
      <c r="BA80" s="6"/>
      <c r="BB80" s="6"/>
      <c r="BC80" s="6"/>
      <c r="BD8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0" s="56" t="str">
        <f t="shared" si="22"/>
        <v/>
      </c>
      <c r="BF80" s="38" t="str">
        <f>IF(AND(COUNTIF(BE80,"&gt;0")&gt;0,D80="m",J80="U13"),
    IF(BE80&gt;Normwerte!$F$13,1,0),
IF(AND(COUNTIF(BE80,"&gt;0")&gt;0,D80="m",J80="U14"),
     IF(BE80&gt;Normwerte!$F$12,1,0),
IF(AND(COUNTIF(BE80,"&gt;0")&gt;0,D80="m",J80="U15"),
     IF(BE80&gt;Normwerte!$F$11,1,0),
IF(AND(COUNTIF(BE80,"&gt;0")&gt;0,D80="m",J80="U16"),
     IF(BE80&gt;Normwerte!$F$10,1,0),
IF(AND(COUNTIF(BE80,"&gt;0")&gt;0,D80="m",J80="U17"),
     IF(BE80&gt;Normwerte!$F$9,1,0),
IF(AND(COUNTIF(BE80,"&gt;0")&gt;0,D80="m",J80="U18"),
     IF(BE80&gt;Normwerte!$F$8,1,0),
IF(AND(COUNTIF(BE80,"&gt;0")&gt;0,D80="w",J80="U13"),
     IF(BE80&gt;Normwerte!$F$7,1,0),
IF(AND(COUNTIF(BE80,"&gt;0")&gt;0,D80="w",J80="U14"),
     IF(BE80&gt;Normwerte!$F$6,1,0),
IF(AND(COUNTIF(BE80,"&gt;0")&gt;0,D80="w",J80="U15"),
     IF(BE80&gt;Normwerte!$F$5,1,0),
IF(AND(COUNTIF(BE80,"&gt;0")&gt;0,D80="w",J80="U16"),
     IF(BE80&gt;Normwerte!$F$4,1,0),
IF(AND(COUNTIF(BE80,"&gt;0")&gt;0,D80="w",J80="U17"),
     IF(BE80&gt;Normwerte!$F$3,1,0),
IF(AND(COUNTIF(BE80,"&gt;0")&gt;0,D80="w",J80="U18"),
     IF(BE80&gt;Normwerte!$F$2,1,0),"")
)))))))))))</f>
        <v/>
      </c>
      <c r="BG80" s="6"/>
      <c r="BH80" s="6"/>
      <c r="BI80" s="6"/>
      <c r="BJ80" s="40" t="str">
        <f>IF(COUNTIF(Table25[[#This Row],[Schlagballwurf V1
'[km/h']]:[Schlagballwurf V3
'[km/h']]],"&gt;0")&gt;0,
     MAX(Table25[[#This Row],[Schlagballwurf V1
'[km/h']]:[Schlagballwurf V3
'[km/h']]]),
     "")</f>
        <v/>
      </c>
      <c r="BK80" s="57" t="str">
        <f t="shared" si="21"/>
        <v/>
      </c>
      <c r="BL80" s="38" t="str">
        <f>IF(AND(COUNTIF(BK80,"&gt;0")&gt;0,D80="m",J80="U13"),
     IF(BK80&gt;Normwerte!$G$13,1,0),
IF(AND(COUNTIF(BK80,"&gt;0")&gt;0,D80="m",J80="U14"),
     IF(BK80&gt;Normwerte!$G$12,1,0),
IF(AND(COUNTIF(BK80,"&gt;0")&gt;0,D80="m",J80="U15"),
     IF(BK80&gt;Normwerte!$G$11,1,0),
IF(AND(COUNTIF(BK80,"&gt;0")&gt;0,D80="m",J80="U16"),
     IF(BK80&gt;Normwerte!$G$10,1,0),
IF(AND(COUNTIF(BK80,"&gt;0")&gt;0,D80="m",J80="U17"),
     IF(BK80&gt;Normwerte!$G$9,1,0),
IF(AND(COUNTIF(BK80,"&gt;0")&gt;0,D80="m",J80="U18"),
     IF(BK80&gt;Normwerte!$G$8,1,0),
IF(AND(COUNTIF(BK80,"&gt;0")&gt;0,D80="w",J80="U13"),
     IF(BK80&gt;Normwerte!$G$7,1,0),
IF(AND(COUNTIF(BK80,"&gt;0")&gt;0,D80="w",J80="U14"),
     IF(BK80&gt;Normwerte!$G$6,1,0),
IF(AND(COUNTIF(BK80,"&gt;0")&gt;0,D80="w",J80="U15"),
     IF(BK80&gt;Normwerte!$G$5,1,0),
IF(AND(COUNTIF(BK80,"&gt;0")&gt;0,D80="w",J80="U16"),
     IF(BK80&gt;Normwerte!$G$4,1,0),
IF(AND(COUNTIF(BK80,"&gt;0")&gt;0,D80="w",J80="U17"),
     IF(BK80&gt;Normwerte!$G$3,1,0),
IF(AND(COUNTIF(BK80,"&gt;0")&gt;0,D80="w",J80="U18"),
     IF(BK80&gt;Normwerte!$G$2,1,0),"")
)))))))))))</f>
        <v/>
      </c>
      <c r="BM80" s="6"/>
      <c r="BN80" s="6"/>
      <c r="BO80" s="6"/>
      <c r="BP80" s="6"/>
      <c r="BQ80" s="40" t="str">
        <f>IF(COUNTIF(Table25[[#This Row],[T-Test links
V1
'[s']]:[T-Test links
V2
'[s']]],"&gt;0")&gt;0,
     MIN(Table25[[#This Row],[T-Test links
V1
'[s']]:[T-Test links
V2
'[s']]]),
     "")</f>
        <v/>
      </c>
      <c r="BR80" s="40" t="str">
        <f>IF(COUNTIF(Table25[[#This Row],[T-Test rechts 
V1
'[s']]:[T-Test rechts
V2
'[s']]],"&gt;0")&gt;0,
     MIN(Table25[[#This Row],[T-Test rechts 
V1
'[s']]:[T-Test rechts
V2
'[s']]]),
     "")</f>
        <v/>
      </c>
      <c r="BS8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0" s="57" t="str">
        <f t="shared" si="23"/>
        <v/>
      </c>
      <c r="BU80" s="38" t="str">
        <f>IF(AND(COUNTIF(BT80,"&gt;0")&gt;0,D80="m",J80="U13"),
     IF(BT80&gt;Normwerte!$H$13,1,0),
IF(AND(COUNTIF(BT80,"&gt;0")&gt;0,D80="m",J80="U14"),
     IF(BT80&gt;Normwerte!$H$12,1,0),
IF(AND(COUNTIF(BT80,"&gt;0")&gt;0,D80="m",J80="U15"),
     IF(BT80&gt;Normwerte!$H$11,1,0),
IF(AND(COUNTIF(BT80,"&gt;0")&gt;0,D80="m",J80="U16"),
     IF(BT80&gt;Normwerte!$H$10,1,0),
IF(AND(COUNTIF(BT80,"&gt;0")&gt;0,D80="m",J80="U17"),
     IF(BT80&gt;Normwerte!$H$9,1,0),
IF(AND(COUNTIF(BT80,"&gt;0")&gt;0,D80="m",J80="U18"),
     IF(BT80&gt;Normwerte!$H$8,1,0),
IF(AND(COUNTIF(BT80,"&gt;0")&gt;0,D80="w",J80="U13"),
     IF(BT80&gt;Normwerte!$H$7,1,0),
IF(AND(COUNTIF(BT80,"&gt;0")&gt;0,D80="w",J80="U14"),
     IF(BT80&gt;Normwerte!$H$6,1,0),
IF(AND(COUNTIF(BT80,"&gt;0")&gt;0,D80="w",J80="U15"),
     IF(BT80&gt;Normwerte!$H$5,1,0),
IF(AND(COUNTIF(BT80,"&gt;0")&gt;0,D80="w",J80="U16"),
     IF(BT80&gt;Normwerte!$H$4,1,0),
IF(AND(COUNTIF(BT80,"&gt;0")&gt;0,D80="w",J80="U17"),
     IF(BT80&gt;Normwerte!$H$3,1,0),
IF(AND(COUNTIF(BT80,"&gt;0")&gt;0,D80="w",J80="U18"),
     IF(BT80&gt;Normwerte!$H$2,1,0),"")
)))))))))))</f>
        <v/>
      </c>
    </row>
    <row r="81" spans="2:73" x14ac:dyDescent="0.45">
      <c r="B81" s="103"/>
      <c r="C81" s="103"/>
      <c r="D81" s="43"/>
      <c r="E81" s="93"/>
      <c r="F81" s="53"/>
      <c r="G81" s="5"/>
      <c r="H81" s="95"/>
      <c r="I81" s="12" t="str">
        <f>IF(ISBLANK(Table25[[#This Row],[Geb.Datum
'[TT.MM.JJJJ']]]),"",
     YEAR(Table25[[#This Row],[Geb.Datum
'[TT.MM.JJJJ']]]))</f>
        <v/>
      </c>
      <c r="J81" s="30" t="str">
        <f>_xlfn.XLOOKUP(Table25[[#This Row],[Geburtsjahr]],Altersklasse!$B$2:$B$7,Altersklasse!$A$2:$A$7,"",0)</f>
        <v/>
      </c>
      <c r="K81" s="42" t="str">
        <f t="shared" ref="K81:K99" si="25">IF(H81&gt;0,(G81-H81)/365.25,"")</f>
        <v/>
      </c>
      <c r="L81" s="50" t="str">
        <f>IF(OR(ISBLANK(AF81),NOT(ISNUMBER(AF81))),"",IF(AND(AF81&gt;0,D81="m",J81="U13"),
    IF(AF81&gt;Normwerte!$J$13,2,IF(AF81&gt;Normwerte!$I$13,1,0)),
IF(AND(AF81&gt;0,D81="m",J81="U14"),
     IF(AF81&gt;Normwerte!$J$12,2,IF(AF81&gt;Normwerte!$I$12,1,0)),
IF(AND(AF81&gt;0,D81="m",J81="U15"),
     IF(AF81&gt;Normwerte!$J$11,2,IF(AF81&gt;Normwerte!$I$11,1,0)),
IF(AND(AF81&gt;0,D81="m",J81="U16"),
     IF(AF81&gt;Normwerte!$J$10,2,IF(AF81&gt;Normwerte!$I$10,1,0)),
IF(AND(AF81&gt;0,D81="m",J81="U17"),
     IF(AF81&gt;Normwerte!$J$9,2,IF(AF81&gt;Normwerte!$I$9,1,0)),
IF(AND(AF81&gt;0,D81="m",J81="U18"),
     IF(AF81&gt;Normwerte!$J$8,2,IF(AF81&gt;Normwerte!$I$8,1,0)),
IF(AND(AF81&gt;0,D81="w",J81="U13"),
     IF(AF81&gt;Normwerte!$J$7,2,IF(AF81&gt;Normwerte!$I$7,1,0)),
IF(AND(AF81&gt;0,D81="w",J81="U14"),
     IF(AF81&gt;Normwerte!$J$6,2,IF(AF81&gt;Normwerte!$I$6,1,0)),
IF(AND(AF81&gt;0,D81="w",J81="U15"),
     IF(AF81&gt;Normwerte!$J$5,2,IF(AF81&gt;Normwerte!$I$5,1,0)),
IF(AND(AF81&gt;0,D81="w",J81="U16"),
     IF(AF81&gt;Normwerte!$J$4,2,IF(AF81&gt;Normwerte!$I$4,1,0)),
IF(AND(AF81&gt;0,D81="w",J81="U17"),
     IF(AF81&gt;Normwerte!$J$3,2,IF(AF81&gt;Normwerte!$I$3,1,0)),
IF(AND(AF81&gt;0,D81="w",J81="U18"),
     IF(AF81&gt;Normwerte!$J$2,2,IF(AF81&gt;Normwerte!$I$2,1,0)),"")
))))))))))))</f>
        <v/>
      </c>
      <c r="M81" s="64" t="str">
        <f>IF(AND(Table25[[#This Row],[Position '[L/AA/MB/S/D']]]="L",L81&lt;2),1,Table25[[#This Row],[Landeskader
Punkte
Anthro Berechnung]])</f>
        <v/>
      </c>
      <c r="N81" s="65" t="str">
        <f>IFERROR(IF((Table25[[#This Row],[Z-Score CMJ]]+Table25[[#This Row],[Z Score Spike]])&gt;0, (Table25[[#This Row],[Z-Score CMJ]]+Table25[[#This Row],[Z Score Spike]])/2, ""), "")</f>
        <v/>
      </c>
      <c r="O81" s="63" t="str">
        <f>IF(AND(COUNTIF(N81,"&gt;0")&gt;0,D81="m",J81="U13"),
    IF(N81&gt;Normwerte!$C$13,1,0),
IF(AND(COUNTIF(N81,"&gt;0")&gt;0,D81="m",J81="U14"),
     IF(N81&gt;Normwerte!$C$12,1,0),
IF(AND(COUNTIF(N81,"&gt;0")&gt;0,D81="m",J81="U15"),
     IF(N81&gt;Normwerte!$C$11,1,0),
IF(AND(COUNTIF(N81,"&gt;0")&gt;0,D81="m",J81="U16"),
     IF(N81&gt;Normwerte!$C$10,1,0),
IF(AND(COUNTIF(N81,"&gt;0")&gt;0,D81="m",J81="U17"),
     IF(N81&gt;Normwerte!$C$9,1,0),
IF(AND(COUNTIF(N81,"&gt;0")&gt;0,D81="m",J81="U18"),
     IF(N81&gt;Normwerte!$C$8,1,0),
IF(AND(COUNTIF(N81,"&gt;0")&gt;0,D81="w",J81="U13"),
     IF(N81&gt;Normwerte!$C$7,1,0),
IF(AND(COUNTIF(N81,"&gt;0")&gt;0,D81="w",J81="U14"),
     IF(N81&gt;Normwerte!$C$6,1,0),
IF(AND(COUNTIF(N81,"&gt;0")&gt;0,D81="w",J81="U15"),
     IF(N81&gt;Normwerte!$C$5,1,0),
IF(AND(COUNTIF(N81,"&gt;0")&gt;0,D81="w",J81="U16"),
     IF(N81&gt;Normwerte!$C$4,1,0),
IF(AND(COUNTIF(N81,"&gt;0")&gt;0,D81="w",J81="U17"),
     IF(N81&gt;Normwerte!$C$3,1,0),
IF(AND(COUNTIF(N81,"&gt;0")&gt;0,D81="w",J81="U18"),
     IF(N81&gt;Normwerte!$C$2,1,0),"")
)))))))))))</f>
        <v/>
      </c>
      <c r="P8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1" s="63" t="str">
        <f>IF(AND(COUNTIF(P81,"&gt;0")&gt;0,D81="m",J81="U13"),
    IF(P81&gt;Normwerte!$F$13,1,0),
IF(AND(COUNTIF(P81,"&gt;0")&gt;0,D81="m",J81="U14"),
     IF(P81&gt;Normwerte!$F$12,1,0),
IF(AND(COUNTIF(P81,"&gt;0")&gt;0,D81="m",J81="U15"),
     IF(P81&gt;Normwerte!$F$11,1,0),
IF(AND(COUNTIF(P81,"&gt;0")&gt;0,D81="m",J81="U16"),
     IF(P81&gt;Normwerte!$F$10,1,0),
IF(AND(COUNTIF(P81,"&gt;0")&gt;0,D81="m",J81="U17"),
     IF(P81&gt;Normwerte!$F$9,1,0),
IF(AND(COUNTIF(P81,"&gt;0")&gt;0,D81="m",J81="U18"),
     IF(P81&gt;Normwerte!$F$8,1,0),
IF(AND(COUNTIF(P81,"&gt;0")&gt;0,D81="w",J81="U13"),
     IF(P81&gt;Normwerte!$F$7,1,0),
IF(AND(COUNTIF(P81,"&gt;0")&gt;0,D81="w",J81="U14"),
     IF(P81&gt;Normwerte!$F$6,1,0),
IF(AND(COUNTIF(P81,"&gt;0")&gt;0,D81="w",J81="U15"),
     IF(P81&gt;Normwerte!$F$5,1,0),
IF(AND(COUNTIF(P81,"&gt;0")&gt;0,D81="w",J81="U16"),
     IF(P81&gt;Normwerte!$F$4,1,0),
IF(AND(COUNTIF(P81,"&gt;0")&gt;0,D81="w",J81="U17"),
     IF(P81&gt;Normwerte!$F$3,1,0),
IF(AND(COUNTIF(P81,"&gt;0")&gt;0,D81="w",J81="U18"),
     IF(P81&gt;Normwerte!$F$2,1,0),"")
)))))))))))</f>
        <v/>
      </c>
      <c r="R81" s="66" t="str">
        <f>Table25[[#This Row],[Punkte
T-Test]]</f>
        <v/>
      </c>
      <c r="S81" s="73" t="str">
        <f>IF(SUMIF(Table25[[#This Row],[Landeskader
Punkte
Anthro]:[Landeskader
Punkte
T-Test]],"&gt;0")=0,
    "",
    SUM(M81,O81,Q81,R81))</f>
        <v/>
      </c>
      <c r="T81" s="101"/>
      <c r="U81" s="101"/>
      <c r="V81" s="26"/>
      <c r="W81" s="26"/>
      <c r="X81" s="26"/>
      <c r="Y81" s="24"/>
      <c r="Z81" s="24"/>
      <c r="AA81" s="24"/>
      <c r="AB81" s="26"/>
      <c r="AC81" s="26"/>
      <c r="AD8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1" s="55" t="str">
        <f t="shared" si="24"/>
        <v/>
      </c>
      <c r="AF81" s="75" t="str">
        <f t="shared" si="17"/>
        <v/>
      </c>
      <c r="AG81" s="74"/>
      <c r="AH81" s="52"/>
      <c r="AI81" s="24"/>
      <c r="AJ81" s="36" t="str">
        <f>IF(COUNTIF(Table25[[#This Row],[Jump &amp; Reach 
(CMJ) V1]:[Jump &amp; Reach 
(CMJ) V3]],"&gt;0")&gt;0,
     MAX(Table25[[#This Row],[Jump &amp; Reach 
(CMJ) V1]:[Jump &amp; Reach 
(CMJ) V3]]),
     "")</f>
        <v/>
      </c>
      <c r="AK81" s="37" t="str">
        <f>IF(COUNTIF(Table25[[#This Row],[Jump &amp; Reach 
(CMJ) max.]],"&gt;0")&gt;0,
     Table25[[#This Row],[Jump &amp; Reach 
(CMJ) max.]]-Table25[[#This Row],[Reichhöhe
einarmig '[cm']]],
     "")</f>
        <v/>
      </c>
      <c r="AL81" s="57" t="str">
        <f t="shared" si="18"/>
        <v/>
      </c>
      <c r="AM81" s="38" t="str">
        <f>IF(AND(COUNTIF(AL81,"&gt;0")&gt;0,D81="m",J81="U13"),
    IF(AL81&gt;Normwerte!$C$13,1,0),
IF(AND(COUNTIF(AL81,"&gt;0")&gt;0,D81="m",J81="U14"),
     IF(AL81&gt;Normwerte!$C$12,1,0),
IF(AND(COUNTIF(AL81,"&gt;0")&gt;0,D81="m",J81="U15"),
     IF(AL81&gt;Normwerte!$C$11,1,0),
IF(AND(COUNTIF(AL81,"&gt;0")&gt;0,D81="m",J81="U16"),
     IF(AL81&gt;Normwerte!$C$10,1,0),
IF(AND(COUNTIF(AL81,"&gt;0")&gt;0,D81="m",J81="U17"),
     IF(AL81&gt;Normwerte!$C$9,1,0),
IF(AND(COUNTIF(AL81,"&gt;0")&gt;0,D81="m",J81="U18"),
     IF(AL81&gt;Normwerte!$C$8,1,0),
IF(AND(COUNTIF(AL81,"&gt;0")&gt;0,D81="w",J81="U13"),
     IF(AL81&gt;Normwerte!$C$7,1,0),
IF(AND(COUNTIF(AL81,"&gt;0")&gt;0,D81="w",J81="U14"),
     IF(AL81&gt;Normwerte!$C$6,1,0),
IF(AND(COUNTIF(AL81,"&gt;0")&gt;0,D81="w",J81="U15"),
     IF(AL81&gt;Normwerte!$C$5,1,0),
IF(AND(COUNTIF(AL81,"&gt;0")&gt;0,D81="w",J81="U16"),
     IF(AL81&gt;Normwerte!$C$4,1,0),
IF(AND(COUNTIF(AL81,"&gt;0")&gt;0,D81="w",J81="U17"),
     IF(AL81&gt;Normwerte!$C$3,1,0),
IF(AND(COUNTIF(AL81,"&gt;0")&gt;0,D81="w",J81="U18"),
     IF(AL81&gt;Normwerte!$C$2,1,0),"")
)))))))))))</f>
        <v/>
      </c>
      <c r="AN81" s="6"/>
      <c r="AO81" s="6"/>
      <c r="AP81" s="6"/>
      <c r="AQ8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1" s="38" t="str">
        <f>IF(COUNTIF(Table25[[#This Row],[Jump &amp; Reach 
(Spike) max.]],"&gt;0")&gt;0,
     Table25[[#This Row],[Jump &amp; Reach 
(Spike) max.]]-Table25[[#This Row],[Reichhöhe
einarmig '[cm']]],
     "")</f>
        <v/>
      </c>
      <c r="AS81" s="57" t="str">
        <f t="shared" si="19"/>
        <v/>
      </c>
      <c r="AT81" s="38" t="str">
        <f>IF(AND(COUNTIF(AS81,"&gt;0")&gt;0,D81="m",J81="U13"),
    IF(AS81&gt;Normwerte!$D$13,1,0),
IF(AND(COUNTIF(AS81,"&gt;0")&gt;0,D81="m",J81="U14"),
     IF(AS81&gt;Normwerte!$D$12,1,0),
IF(AND(COUNTIF(AS81,"&gt;0")&gt;0,D81="m",J81="U15"),
     IF(AS81&gt;Normwerte!$D$11,1,0),
IF(AND(COUNTIF(AS81,"&gt;0")&gt;0,D81="m",J81="U16"),
     IF(AS81&gt;Normwerte!$D$10,1,0),
IF(AND(COUNTIF(AS81,"&gt;0")&gt;0,D81="m",J81="U17"),
     IF(AS81&gt;Normwerte!$D$9,1,0),
IF(AND(COUNTIF(AS81,"&gt;0")&gt;0,D81="m",J81="U18"),
     IF(AS81&gt;Normwerte!$D$8,1,0),
IF(AND(COUNTIF(AS81,"&gt;0")&gt;0,D81="w",J81="U13"),
     IF(AS81&gt;Normwerte!$D$7,1,0),
IF(AND(COUNTIF(AS81,"&gt;0")&gt;0,D81="w",J81="U14"),
     IF(AS81&gt;Normwerte!$D$6,1,0),
IF(AND(COUNTIF(AS81,"&gt;0")&gt;0,D81="w",J81="U15"),
     IF(AS81&gt;Normwerte!$D$5,1,0),
IF(AND(COUNTIF(AS81,"&gt;0")&gt;0,D81="w",J81="U16"),
     IF(AS81&gt;Normwerte!$D$4,1,0),
IF(AND(COUNTIF(AS81,"&gt;0")&gt;0,D81="w",J81="U17"),
     IF(AS81&gt;Normwerte!$D$3,1,0),
IF(AND(COUNTIF(AS81,"&gt;0")&gt;0,D81="w",J81="U18"),
     IF(AS81&gt;Normwerte!$D$2,1,0),"")
)))))))))))</f>
        <v/>
      </c>
      <c r="AU81" s="6"/>
      <c r="AV81" s="6"/>
      <c r="AW81" s="6"/>
      <c r="AX8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1" s="57" t="str">
        <f t="shared" si="20"/>
        <v/>
      </c>
      <c r="AZ81" s="38" t="str">
        <f>IF(AND(COUNTIF(AY81,"&gt;0")&gt;0,D81="m",J81="U13"),
    IF(AY81&gt;Normwerte!$E$13,1,0),
IF(AND(COUNTIF(AY81,"&gt;0")&gt;0,D81="m",J81="U14"),
     IF(AY81&gt;Normwerte!$E$12,1,0),
IF(AND(COUNTIF(AY81,"&gt;0")&gt;0,D81="m",J81="U15"),
     IF(AY81&gt;Normwerte!$E$11,1,0),
IF(AND(COUNTIF(AY81,"&gt;0")&gt;0,D81="m",J81="U16"),
     IF(AY81&gt;Normwerte!$E$10,1,0),
IF(AND(COUNTIF(AY81,"&gt;0")&gt;0,D81="m",J81="U17"),
     IF(AY81&gt;Normwerte!$E$9,1,0),
IF(AND(COUNTIF(AY81,"&gt;0")&gt;0,D81="m",J81="U18"),
     IF(AY81&gt;Normwerte!$E$8,1,0),
IF(AND(COUNTIF(AY81,"&gt;0")&gt;0,D81="w",J81="U13"),
     IF(AY81&gt;Normwerte!$E$7,1,0),
IF(AND(COUNTIF(AY81,"&gt;0")&gt;0,D81="w",J81="U14"),
     IF(AY81&gt;Normwerte!$E$6,1,0),
IF(AND(COUNTIF(AY81,"&gt;0")&gt;0,D81="w",J81="U15"),
     IF(AY81&gt;Normwerte!$E$5,1,0),
IF(AND(COUNTIF(AY81,"&gt;0")&gt;0,D81="w",J81="U16"),
     IF(AY81&gt;Normwerte!$E$4,1,0),
IF(AND(COUNTIF(AY81,"&gt;0")&gt;0,D81="w",J81="U17"),
     IF(AY81&gt;Normwerte!$E$3,1,0),
IF(AND(COUNTIF(AY81,"&gt;0")&gt;0,D81="w",J81="U18"),
     IF(AY81&gt;Normwerte!$E$2,1,0),"")
)))))))))))</f>
        <v/>
      </c>
      <c r="BA81" s="6"/>
      <c r="BB81" s="6"/>
      <c r="BC81" s="6"/>
      <c r="BD8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1" s="56" t="str">
        <f t="shared" si="22"/>
        <v/>
      </c>
      <c r="BF81" s="38" t="str">
        <f>IF(AND(COUNTIF(BE81,"&gt;0")&gt;0,D81="m",J81="U13"),
    IF(BE81&gt;Normwerte!$F$13,1,0),
IF(AND(COUNTIF(BE81,"&gt;0")&gt;0,D81="m",J81="U14"),
     IF(BE81&gt;Normwerte!$F$12,1,0),
IF(AND(COUNTIF(BE81,"&gt;0")&gt;0,D81="m",J81="U15"),
     IF(BE81&gt;Normwerte!$F$11,1,0),
IF(AND(COUNTIF(BE81,"&gt;0")&gt;0,D81="m",J81="U16"),
     IF(BE81&gt;Normwerte!$F$10,1,0),
IF(AND(COUNTIF(BE81,"&gt;0")&gt;0,D81="m",J81="U17"),
     IF(BE81&gt;Normwerte!$F$9,1,0),
IF(AND(COUNTIF(BE81,"&gt;0")&gt;0,D81="m",J81="U18"),
     IF(BE81&gt;Normwerte!$F$8,1,0),
IF(AND(COUNTIF(BE81,"&gt;0")&gt;0,D81="w",J81="U13"),
     IF(BE81&gt;Normwerte!$F$7,1,0),
IF(AND(COUNTIF(BE81,"&gt;0")&gt;0,D81="w",J81="U14"),
     IF(BE81&gt;Normwerte!$F$6,1,0),
IF(AND(COUNTIF(BE81,"&gt;0")&gt;0,D81="w",J81="U15"),
     IF(BE81&gt;Normwerte!$F$5,1,0),
IF(AND(COUNTIF(BE81,"&gt;0")&gt;0,D81="w",J81="U16"),
     IF(BE81&gt;Normwerte!$F$4,1,0),
IF(AND(COUNTIF(BE81,"&gt;0")&gt;0,D81="w",J81="U17"),
     IF(BE81&gt;Normwerte!$F$3,1,0),
IF(AND(COUNTIF(BE81,"&gt;0")&gt;0,D81="w",J81="U18"),
     IF(BE81&gt;Normwerte!$F$2,1,0),"")
)))))))))))</f>
        <v/>
      </c>
      <c r="BG81" s="6"/>
      <c r="BH81" s="6"/>
      <c r="BI81" s="6"/>
      <c r="BJ81" s="40" t="str">
        <f>IF(COUNTIF(Table25[[#This Row],[Schlagballwurf V1
'[km/h']]:[Schlagballwurf V3
'[km/h']]],"&gt;0")&gt;0,
     MAX(Table25[[#This Row],[Schlagballwurf V1
'[km/h']]:[Schlagballwurf V3
'[km/h']]]),
     "")</f>
        <v/>
      </c>
      <c r="BK81" s="57" t="str">
        <f t="shared" si="21"/>
        <v/>
      </c>
      <c r="BL81" s="38" t="str">
        <f>IF(AND(COUNTIF(BK81,"&gt;0")&gt;0,D81="m",J81="U13"),
     IF(BK81&gt;Normwerte!$G$13,1,0),
IF(AND(COUNTIF(BK81,"&gt;0")&gt;0,D81="m",J81="U14"),
     IF(BK81&gt;Normwerte!$G$12,1,0),
IF(AND(COUNTIF(BK81,"&gt;0")&gt;0,D81="m",J81="U15"),
     IF(BK81&gt;Normwerte!$G$11,1,0),
IF(AND(COUNTIF(BK81,"&gt;0")&gt;0,D81="m",J81="U16"),
     IF(BK81&gt;Normwerte!$G$10,1,0),
IF(AND(COUNTIF(BK81,"&gt;0")&gt;0,D81="m",J81="U17"),
     IF(BK81&gt;Normwerte!$G$9,1,0),
IF(AND(COUNTIF(BK81,"&gt;0")&gt;0,D81="m",J81="U18"),
     IF(BK81&gt;Normwerte!$G$8,1,0),
IF(AND(COUNTIF(BK81,"&gt;0")&gt;0,D81="w",J81="U13"),
     IF(BK81&gt;Normwerte!$G$7,1,0),
IF(AND(COUNTIF(BK81,"&gt;0")&gt;0,D81="w",J81="U14"),
     IF(BK81&gt;Normwerte!$G$6,1,0),
IF(AND(COUNTIF(BK81,"&gt;0")&gt;0,D81="w",J81="U15"),
     IF(BK81&gt;Normwerte!$G$5,1,0),
IF(AND(COUNTIF(BK81,"&gt;0")&gt;0,D81="w",J81="U16"),
     IF(BK81&gt;Normwerte!$G$4,1,0),
IF(AND(COUNTIF(BK81,"&gt;0")&gt;0,D81="w",J81="U17"),
     IF(BK81&gt;Normwerte!$G$3,1,0),
IF(AND(COUNTIF(BK81,"&gt;0")&gt;0,D81="w",J81="U18"),
     IF(BK81&gt;Normwerte!$G$2,1,0),"")
)))))))))))</f>
        <v/>
      </c>
      <c r="BM81" s="6"/>
      <c r="BN81" s="6"/>
      <c r="BO81" s="6"/>
      <c r="BP81" s="6"/>
      <c r="BQ81" s="40" t="str">
        <f>IF(COUNTIF(Table25[[#This Row],[T-Test links
V1
'[s']]:[T-Test links
V2
'[s']]],"&gt;0")&gt;0,
     MIN(Table25[[#This Row],[T-Test links
V1
'[s']]:[T-Test links
V2
'[s']]]),
     "")</f>
        <v/>
      </c>
      <c r="BR81" s="40" t="str">
        <f>IF(COUNTIF(Table25[[#This Row],[T-Test rechts 
V1
'[s']]:[T-Test rechts
V2
'[s']]],"&gt;0")&gt;0,
     MIN(Table25[[#This Row],[T-Test rechts 
V1
'[s']]:[T-Test rechts
V2
'[s']]]),
     "")</f>
        <v/>
      </c>
      <c r="BS8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1" s="57" t="str">
        <f t="shared" si="23"/>
        <v/>
      </c>
      <c r="BU81" s="38" t="str">
        <f>IF(AND(COUNTIF(BT81,"&gt;0")&gt;0,D81="m",J81="U13"),
     IF(BT81&gt;Normwerte!$H$13,1,0),
IF(AND(COUNTIF(BT81,"&gt;0")&gt;0,D81="m",J81="U14"),
     IF(BT81&gt;Normwerte!$H$12,1,0),
IF(AND(COUNTIF(BT81,"&gt;0")&gt;0,D81="m",J81="U15"),
     IF(BT81&gt;Normwerte!$H$11,1,0),
IF(AND(COUNTIF(BT81,"&gt;0")&gt;0,D81="m",J81="U16"),
     IF(BT81&gt;Normwerte!$H$10,1,0),
IF(AND(COUNTIF(BT81,"&gt;0")&gt;0,D81="m",J81="U17"),
     IF(BT81&gt;Normwerte!$H$9,1,0),
IF(AND(COUNTIF(BT81,"&gt;0")&gt;0,D81="m",J81="U18"),
     IF(BT81&gt;Normwerte!$H$8,1,0),
IF(AND(COUNTIF(BT81,"&gt;0")&gt;0,D81="w",J81="U13"),
     IF(BT81&gt;Normwerte!$H$7,1,0),
IF(AND(COUNTIF(BT81,"&gt;0")&gt;0,D81="w",J81="U14"),
     IF(BT81&gt;Normwerte!$H$6,1,0),
IF(AND(COUNTIF(BT81,"&gt;0")&gt;0,D81="w",J81="U15"),
     IF(BT81&gt;Normwerte!$H$5,1,0),
IF(AND(COUNTIF(BT81,"&gt;0")&gt;0,D81="w",J81="U16"),
     IF(BT81&gt;Normwerte!$H$4,1,0),
IF(AND(COUNTIF(BT81,"&gt;0")&gt;0,D81="w",J81="U17"),
     IF(BT81&gt;Normwerte!$H$3,1,0),
IF(AND(COUNTIF(BT81,"&gt;0")&gt;0,D81="w",J81="U18"),
     IF(BT81&gt;Normwerte!$H$2,1,0),"")
)))))))))))</f>
        <v/>
      </c>
    </row>
    <row r="82" spans="2:73" x14ac:dyDescent="0.45">
      <c r="B82" s="103"/>
      <c r="C82" s="103"/>
      <c r="D82" s="43"/>
      <c r="E82" s="93"/>
      <c r="F82" s="53"/>
      <c r="G82" s="5"/>
      <c r="H82" s="95"/>
      <c r="I82" s="12" t="str">
        <f>IF(ISBLANK(Table25[[#This Row],[Geb.Datum
'[TT.MM.JJJJ']]]),"",
     YEAR(Table25[[#This Row],[Geb.Datum
'[TT.MM.JJJJ']]]))</f>
        <v/>
      </c>
      <c r="J82" s="30" t="str">
        <f>_xlfn.XLOOKUP(Table25[[#This Row],[Geburtsjahr]],Altersklasse!$B$2:$B$7,Altersklasse!$A$2:$A$7,"",0)</f>
        <v/>
      </c>
      <c r="K82" s="42" t="str">
        <f t="shared" si="25"/>
        <v/>
      </c>
      <c r="L82" s="50" t="str">
        <f>IF(OR(ISBLANK(AF82),NOT(ISNUMBER(AF82))),"",IF(AND(AF82&gt;0,D82="m",J82="U13"),
    IF(AF82&gt;Normwerte!$J$13,2,IF(AF82&gt;Normwerte!$I$13,1,0)),
IF(AND(AF82&gt;0,D82="m",J82="U14"),
     IF(AF82&gt;Normwerte!$J$12,2,IF(AF82&gt;Normwerte!$I$12,1,0)),
IF(AND(AF82&gt;0,D82="m",J82="U15"),
     IF(AF82&gt;Normwerte!$J$11,2,IF(AF82&gt;Normwerte!$I$11,1,0)),
IF(AND(AF82&gt;0,D82="m",J82="U16"),
     IF(AF82&gt;Normwerte!$J$10,2,IF(AF82&gt;Normwerte!$I$10,1,0)),
IF(AND(AF82&gt;0,D82="m",J82="U17"),
     IF(AF82&gt;Normwerte!$J$9,2,IF(AF82&gt;Normwerte!$I$9,1,0)),
IF(AND(AF82&gt;0,D82="m",J82="U18"),
     IF(AF82&gt;Normwerte!$J$8,2,IF(AF82&gt;Normwerte!$I$8,1,0)),
IF(AND(AF82&gt;0,D82="w",J82="U13"),
     IF(AF82&gt;Normwerte!$J$7,2,IF(AF82&gt;Normwerte!$I$7,1,0)),
IF(AND(AF82&gt;0,D82="w",J82="U14"),
     IF(AF82&gt;Normwerte!$J$6,2,IF(AF82&gt;Normwerte!$I$6,1,0)),
IF(AND(AF82&gt;0,D82="w",J82="U15"),
     IF(AF82&gt;Normwerte!$J$5,2,IF(AF82&gt;Normwerte!$I$5,1,0)),
IF(AND(AF82&gt;0,D82="w",J82="U16"),
     IF(AF82&gt;Normwerte!$J$4,2,IF(AF82&gt;Normwerte!$I$4,1,0)),
IF(AND(AF82&gt;0,D82="w",J82="U17"),
     IF(AF82&gt;Normwerte!$J$3,2,IF(AF82&gt;Normwerte!$I$3,1,0)),
IF(AND(AF82&gt;0,D82="w",J82="U18"),
     IF(AF82&gt;Normwerte!$J$2,2,IF(AF82&gt;Normwerte!$I$2,1,0)),"")
))))))))))))</f>
        <v/>
      </c>
      <c r="M82" s="64" t="str">
        <f>IF(AND(Table25[[#This Row],[Position '[L/AA/MB/S/D']]]="L",L82&lt;2),1,Table25[[#This Row],[Landeskader
Punkte
Anthro Berechnung]])</f>
        <v/>
      </c>
      <c r="N82" s="65" t="str">
        <f>IFERROR(IF((Table25[[#This Row],[Z-Score CMJ]]+Table25[[#This Row],[Z Score Spike]])&gt;0, (Table25[[#This Row],[Z-Score CMJ]]+Table25[[#This Row],[Z Score Spike]])/2, ""), "")</f>
        <v/>
      </c>
      <c r="O82" s="63" t="str">
        <f>IF(AND(COUNTIF(N82,"&gt;0")&gt;0,D82="m",J82="U13"),
    IF(N82&gt;Normwerte!$C$13,1,0),
IF(AND(COUNTIF(N82,"&gt;0")&gt;0,D82="m",J82="U14"),
     IF(N82&gt;Normwerte!$C$12,1,0),
IF(AND(COUNTIF(N82,"&gt;0")&gt;0,D82="m",J82="U15"),
     IF(N82&gt;Normwerte!$C$11,1,0),
IF(AND(COUNTIF(N82,"&gt;0")&gt;0,D82="m",J82="U16"),
     IF(N82&gt;Normwerte!$C$10,1,0),
IF(AND(COUNTIF(N82,"&gt;0")&gt;0,D82="m",J82="U17"),
     IF(N82&gt;Normwerte!$C$9,1,0),
IF(AND(COUNTIF(N82,"&gt;0")&gt;0,D82="m",J82="U18"),
     IF(N82&gt;Normwerte!$C$8,1,0),
IF(AND(COUNTIF(N82,"&gt;0")&gt;0,D82="w",J82="U13"),
     IF(N82&gt;Normwerte!$C$7,1,0),
IF(AND(COUNTIF(N82,"&gt;0")&gt;0,D82="w",J82="U14"),
     IF(N82&gt;Normwerte!$C$6,1,0),
IF(AND(COUNTIF(N82,"&gt;0")&gt;0,D82="w",J82="U15"),
     IF(N82&gt;Normwerte!$C$5,1,0),
IF(AND(COUNTIF(N82,"&gt;0")&gt;0,D82="w",J82="U16"),
     IF(N82&gt;Normwerte!$C$4,1,0),
IF(AND(COUNTIF(N82,"&gt;0")&gt;0,D82="w",J82="U17"),
     IF(N82&gt;Normwerte!$C$3,1,0),
IF(AND(COUNTIF(N82,"&gt;0")&gt;0,D82="w",J82="U18"),
     IF(N82&gt;Normwerte!$C$2,1,0),"")
)))))))))))</f>
        <v/>
      </c>
      <c r="P8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2" s="63" t="str">
        <f>IF(AND(COUNTIF(P82,"&gt;0")&gt;0,D82="m",J82="U13"),
    IF(P82&gt;Normwerte!$F$13,1,0),
IF(AND(COUNTIF(P82,"&gt;0")&gt;0,D82="m",J82="U14"),
     IF(P82&gt;Normwerte!$F$12,1,0),
IF(AND(COUNTIF(P82,"&gt;0")&gt;0,D82="m",J82="U15"),
     IF(P82&gt;Normwerte!$F$11,1,0),
IF(AND(COUNTIF(P82,"&gt;0")&gt;0,D82="m",J82="U16"),
     IF(P82&gt;Normwerte!$F$10,1,0),
IF(AND(COUNTIF(P82,"&gt;0")&gt;0,D82="m",J82="U17"),
     IF(P82&gt;Normwerte!$F$9,1,0),
IF(AND(COUNTIF(P82,"&gt;0")&gt;0,D82="m",J82="U18"),
     IF(P82&gt;Normwerte!$F$8,1,0),
IF(AND(COUNTIF(P82,"&gt;0")&gt;0,D82="w",J82="U13"),
     IF(P82&gt;Normwerte!$F$7,1,0),
IF(AND(COUNTIF(P82,"&gt;0")&gt;0,D82="w",J82="U14"),
     IF(P82&gt;Normwerte!$F$6,1,0),
IF(AND(COUNTIF(P82,"&gt;0")&gt;0,D82="w",J82="U15"),
     IF(P82&gt;Normwerte!$F$5,1,0),
IF(AND(COUNTIF(P82,"&gt;0")&gt;0,D82="w",J82="U16"),
     IF(P82&gt;Normwerte!$F$4,1,0),
IF(AND(COUNTIF(P82,"&gt;0")&gt;0,D82="w",J82="U17"),
     IF(P82&gt;Normwerte!$F$3,1,0),
IF(AND(COUNTIF(P82,"&gt;0")&gt;0,D82="w",J82="U18"),
     IF(P82&gt;Normwerte!$F$2,1,0),"")
)))))))))))</f>
        <v/>
      </c>
      <c r="R82" s="66" t="str">
        <f>Table25[[#This Row],[Punkte
T-Test]]</f>
        <v/>
      </c>
      <c r="S82" s="73" t="str">
        <f>IF(SUMIF(Table25[[#This Row],[Landeskader
Punkte
Anthro]:[Landeskader
Punkte
T-Test]],"&gt;0")=0,
    "",
    SUM(M82,O82,Q82,R82))</f>
        <v/>
      </c>
      <c r="T82" s="101"/>
      <c r="U82" s="101"/>
      <c r="V82" s="26"/>
      <c r="W82" s="26"/>
      <c r="X82" s="26"/>
      <c r="Y82" s="24"/>
      <c r="Z82" s="24"/>
      <c r="AA82" s="24"/>
      <c r="AB82" s="26"/>
      <c r="AC82" s="26"/>
      <c r="AD8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2" s="55" t="str">
        <f t="shared" si="24"/>
        <v/>
      </c>
      <c r="AF82" s="75" t="str">
        <f t="shared" si="17"/>
        <v/>
      </c>
      <c r="AG82" s="74"/>
      <c r="AH82" s="52"/>
      <c r="AI82" s="24"/>
      <c r="AJ82" s="36" t="str">
        <f>IF(COUNTIF(Table25[[#This Row],[Jump &amp; Reach 
(CMJ) V1]:[Jump &amp; Reach 
(CMJ) V3]],"&gt;0")&gt;0,
     MAX(Table25[[#This Row],[Jump &amp; Reach 
(CMJ) V1]:[Jump &amp; Reach 
(CMJ) V3]]),
     "")</f>
        <v/>
      </c>
      <c r="AK82" s="37" t="str">
        <f>IF(COUNTIF(Table25[[#This Row],[Jump &amp; Reach 
(CMJ) max.]],"&gt;0")&gt;0,
     Table25[[#This Row],[Jump &amp; Reach 
(CMJ) max.]]-Table25[[#This Row],[Reichhöhe
einarmig '[cm']]],
     "")</f>
        <v/>
      </c>
      <c r="AL82" s="57" t="str">
        <f t="shared" si="18"/>
        <v/>
      </c>
      <c r="AM82" s="38" t="str">
        <f>IF(AND(COUNTIF(AL82,"&gt;0")&gt;0,D82="m",J82="U13"),
    IF(AL82&gt;Normwerte!$C$13,1,0),
IF(AND(COUNTIF(AL82,"&gt;0")&gt;0,D82="m",J82="U14"),
     IF(AL82&gt;Normwerte!$C$12,1,0),
IF(AND(COUNTIF(AL82,"&gt;0")&gt;0,D82="m",J82="U15"),
     IF(AL82&gt;Normwerte!$C$11,1,0),
IF(AND(COUNTIF(AL82,"&gt;0")&gt;0,D82="m",J82="U16"),
     IF(AL82&gt;Normwerte!$C$10,1,0),
IF(AND(COUNTIF(AL82,"&gt;0")&gt;0,D82="m",J82="U17"),
     IF(AL82&gt;Normwerte!$C$9,1,0),
IF(AND(COUNTIF(AL82,"&gt;0")&gt;0,D82="m",J82="U18"),
     IF(AL82&gt;Normwerte!$C$8,1,0),
IF(AND(COUNTIF(AL82,"&gt;0")&gt;0,D82="w",J82="U13"),
     IF(AL82&gt;Normwerte!$C$7,1,0),
IF(AND(COUNTIF(AL82,"&gt;0")&gt;0,D82="w",J82="U14"),
     IF(AL82&gt;Normwerte!$C$6,1,0),
IF(AND(COUNTIF(AL82,"&gt;0")&gt;0,D82="w",J82="U15"),
     IF(AL82&gt;Normwerte!$C$5,1,0),
IF(AND(COUNTIF(AL82,"&gt;0")&gt;0,D82="w",J82="U16"),
     IF(AL82&gt;Normwerte!$C$4,1,0),
IF(AND(COUNTIF(AL82,"&gt;0")&gt;0,D82="w",J82="U17"),
     IF(AL82&gt;Normwerte!$C$3,1,0),
IF(AND(COUNTIF(AL82,"&gt;0")&gt;0,D82="w",J82="U18"),
     IF(AL82&gt;Normwerte!$C$2,1,0),"")
)))))))))))</f>
        <v/>
      </c>
      <c r="AN82" s="6"/>
      <c r="AO82" s="6"/>
      <c r="AP82" s="6"/>
      <c r="AQ8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2" s="38" t="str">
        <f>IF(COUNTIF(Table25[[#This Row],[Jump &amp; Reach 
(Spike) max.]],"&gt;0")&gt;0,
     Table25[[#This Row],[Jump &amp; Reach 
(Spike) max.]]-Table25[[#This Row],[Reichhöhe
einarmig '[cm']]],
     "")</f>
        <v/>
      </c>
      <c r="AS82" s="57" t="str">
        <f t="shared" si="19"/>
        <v/>
      </c>
      <c r="AT82" s="38" t="str">
        <f>IF(AND(COUNTIF(AS82,"&gt;0")&gt;0,D82="m",J82="U13"),
    IF(AS82&gt;Normwerte!$D$13,1,0),
IF(AND(COUNTIF(AS82,"&gt;0")&gt;0,D82="m",J82="U14"),
     IF(AS82&gt;Normwerte!$D$12,1,0),
IF(AND(COUNTIF(AS82,"&gt;0")&gt;0,D82="m",J82="U15"),
     IF(AS82&gt;Normwerte!$D$11,1,0),
IF(AND(COUNTIF(AS82,"&gt;0")&gt;0,D82="m",J82="U16"),
     IF(AS82&gt;Normwerte!$D$10,1,0),
IF(AND(COUNTIF(AS82,"&gt;0")&gt;0,D82="m",J82="U17"),
     IF(AS82&gt;Normwerte!$D$9,1,0),
IF(AND(COUNTIF(AS82,"&gt;0")&gt;0,D82="m",J82="U18"),
     IF(AS82&gt;Normwerte!$D$8,1,0),
IF(AND(COUNTIF(AS82,"&gt;0")&gt;0,D82="w",J82="U13"),
     IF(AS82&gt;Normwerte!$D$7,1,0),
IF(AND(COUNTIF(AS82,"&gt;0")&gt;0,D82="w",J82="U14"),
     IF(AS82&gt;Normwerte!$D$6,1,0),
IF(AND(COUNTIF(AS82,"&gt;0")&gt;0,D82="w",J82="U15"),
     IF(AS82&gt;Normwerte!$D$5,1,0),
IF(AND(COUNTIF(AS82,"&gt;0")&gt;0,D82="w",J82="U16"),
     IF(AS82&gt;Normwerte!$D$4,1,0),
IF(AND(COUNTIF(AS82,"&gt;0")&gt;0,D82="w",J82="U17"),
     IF(AS82&gt;Normwerte!$D$3,1,0),
IF(AND(COUNTIF(AS82,"&gt;0")&gt;0,D82="w",J82="U18"),
     IF(AS82&gt;Normwerte!$D$2,1,0),"")
)))))))))))</f>
        <v/>
      </c>
      <c r="AU82" s="6"/>
      <c r="AV82" s="6"/>
      <c r="AW82" s="6"/>
      <c r="AX8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2" s="57" t="str">
        <f t="shared" si="20"/>
        <v/>
      </c>
      <c r="AZ82" s="38" t="str">
        <f>IF(AND(COUNTIF(AY82,"&gt;0")&gt;0,D82="m",J82="U13"),
    IF(AY82&gt;Normwerte!$E$13,1,0),
IF(AND(COUNTIF(AY82,"&gt;0")&gt;0,D82="m",J82="U14"),
     IF(AY82&gt;Normwerte!$E$12,1,0),
IF(AND(COUNTIF(AY82,"&gt;0")&gt;0,D82="m",J82="U15"),
     IF(AY82&gt;Normwerte!$E$11,1,0),
IF(AND(COUNTIF(AY82,"&gt;0")&gt;0,D82="m",J82="U16"),
     IF(AY82&gt;Normwerte!$E$10,1,0),
IF(AND(COUNTIF(AY82,"&gt;0")&gt;0,D82="m",J82="U17"),
     IF(AY82&gt;Normwerte!$E$9,1,0),
IF(AND(COUNTIF(AY82,"&gt;0")&gt;0,D82="m",J82="U18"),
     IF(AY82&gt;Normwerte!$E$8,1,0),
IF(AND(COUNTIF(AY82,"&gt;0")&gt;0,D82="w",J82="U13"),
     IF(AY82&gt;Normwerte!$E$7,1,0),
IF(AND(COUNTIF(AY82,"&gt;0")&gt;0,D82="w",J82="U14"),
     IF(AY82&gt;Normwerte!$E$6,1,0),
IF(AND(COUNTIF(AY82,"&gt;0")&gt;0,D82="w",J82="U15"),
     IF(AY82&gt;Normwerte!$E$5,1,0),
IF(AND(COUNTIF(AY82,"&gt;0")&gt;0,D82="w",J82="U16"),
     IF(AY82&gt;Normwerte!$E$4,1,0),
IF(AND(COUNTIF(AY82,"&gt;0")&gt;0,D82="w",J82="U17"),
     IF(AY82&gt;Normwerte!$E$3,1,0),
IF(AND(COUNTIF(AY82,"&gt;0")&gt;0,D82="w",J82="U18"),
     IF(AY82&gt;Normwerte!$E$2,1,0),"")
)))))))))))</f>
        <v/>
      </c>
      <c r="BA82" s="6"/>
      <c r="BB82" s="6"/>
      <c r="BC82" s="6"/>
      <c r="BD8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2" s="56" t="str">
        <f t="shared" si="22"/>
        <v/>
      </c>
      <c r="BF82" s="38" t="str">
        <f>IF(AND(COUNTIF(BE82,"&gt;0")&gt;0,D82="m",J82="U13"),
    IF(BE82&gt;Normwerte!$F$13,1,0),
IF(AND(COUNTIF(BE82,"&gt;0")&gt;0,D82="m",J82="U14"),
     IF(BE82&gt;Normwerte!$F$12,1,0),
IF(AND(COUNTIF(BE82,"&gt;0")&gt;0,D82="m",J82="U15"),
     IF(BE82&gt;Normwerte!$F$11,1,0),
IF(AND(COUNTIF(BE82,"&gt;0")&gt;0,D82="m",J82="U16"),
     IF(BE82&gt;Normwerte!$F$10,1,0),
IF(AND(COUNTIF(BE82,"&gt;0")&gt;0,D82="m",J82="U17"),
     IF(BE82&gt;Normwerte!$F$9,1,0),
IF(AND(COUNTIF(BE82,"&gt;0")&gt;0,D82="m",J82="U18"),
     IF(BE82&gt;Normwerte!$F$8,1,0),
IF(AND(COUNTIF(BE82,"&gt;0")&gt;0,D82="w",J82="U13"),
     IF(BE82&gt;Normwerte!$F$7,1,0),
IF(AND(COUNTIF(BE82,"&gt;0")&gt;0,D82="w",J82="U14"),
     IF(BE82&gt;Normwerte!$F$6,1,0),
IF(AND(COUNTIF(BE82,"&gt;0")&gt;0,D82="w",J82="U15"),
     IF(BE82&gt;Normwerte!$F$5,1,0),
IF(AND(COUNTIF(BE82,"&gt;0")&gt;0,D82="w",J82="U16"),
     IF(BE82&gt;Normwerte!$F$4,1,0),
IF(AND(COUNTIF(BE82,"&gt;0")&gt;0,D82="w",J82="U17"),
     IF(BE82&gt;Normwerte!$F$3,1,0),
IF(AND(COUNTIF(BE82,"&gt;0")&gt;0,D82="w",J82="U18"),
     IF(BE82&gt;Normwerte!$F$2,1,0),"")
)))))))))))</f>
        <v/>
      </c>
      <c r="BG82" s="6"/>
      <c r="BH82" s="6"/>
      <c r="BI82" s="6"/>
      <c r="BJ82" s="40" t="str">
        <f>IF(COUNTIF(Table25[[#This Row],[Schlagballwurf V1
'[km/h']]:[Schlagballwurf V3
'[km/h']]],"&gt;0")&gt;0,
     MAX(Table25[[#This Row],[Schlagballwurf V1
'[km/h']]:[Schlagballwurf V3
'[km/h']]]),
     "")</f>
        <v/>
      </c>
      <c r="BK82" s="57" t="str">
        <f t="shared" si="21"/>
        <v/>
      </c>
      <c r="BL82" s="38" t="str">
        <f>IF(AND(COUNTIF(BK82,"&gt;0")&gt;0,D82="m",J82="U13"),
     IF(BK82&gt;Normwerte!$G$13,1,0),
IF(AND(COUNTIF(BK82,"&gt;0")&gt;0,D82="m",J82="U14"),
     IF(BK82&gt;Normwerte!$G$12,1,0),
IF(AND(COUNTIF(BK82,"&gt;0")&gt;0,D82="m",J82="U15"),
     IF(BK82&gt;Normwerte!$G$11,1,0),
IF(AND(COUNTIF(BK82,"&gt;0")&gt;0,D82="m",J82="U16"),
     IF(BK82&gt;Normwerte!$G$10,1,0),
IF(AND(COUNTIF(BK82,"&gt;0")&gt;0,D82="m",J82="U17"),
     IF(BK82&gt;Normwerte!$G$9,1,0),
IF(AND(COUNTIF(BK82,"&gt;0")&gt;0,D82="m",J82="U18"),
     IF(BK82&gt;Normwerte!$G$8,1,0),
IF(AND(COUNTIF(BK82,"&gt;0")&gt;0,D82="w",J82="U13"),
     IF(BK82&gt;Normwerte!$G$7,1,0),
IF(AND(COUNTIF(BK82,"&gt;0")&gt;0,D82="w",J82="U14"),
     IF(BK82&gt;Normwerte!$G$6,1,0),
IF(AND(COUNTIF(BK82,"&gt;0")&gt;0,D82="w",J82="U15"),
     IF(BK82&gt;Normwerte!$G$5,1,0),
IF(AND(COUNTIF(BK82,"&gt;0")&gt;0,D82="w",J82="U16"),
     IF(BK82&gt;Normwerte!$G$4,1,0),
IF(AND(COUNTIF(BK82,"&gt;0")&gt;0,D82="w",J82="U17"),
     IF(BK82&gt;Normwerte!$G$3,1,0),
IF(AND(COUNTIF(BK82,"&gt;0")&gt;0,D82="w",J82="U18"),
     IF(BK82&gt;Normwerte!$G$2,1,0),"")
)))))))))))</f>
        <v/>
      </c>
      <c r="BM82" s="6"/>
      <c r="BN82" s="6"/>
      <c r="BO82" s="6"/>
      <c r="BP82" s="6"/>
      <c r="BQ82" s="40" t="str">
        <f>IF(COUNTIF(Table25[[#This Row],[T-Test links
V1
'[s']]:[T-Test links
V2
'[s']]],"&gt;0")&gt;0,
     MIN(Table25[[#This Row],[T-Test links
V1
'[s']]:[T-Test links
V2
'[s']]]),
     "")</f>
        <v/>
      </c>
      <c r="BR82" s="40" t="str">
        <f>IF(COUNTIF(Table25[[#This Row],[T-Test rechts 
V1
'[s']]:[T-Test rechts
V2
'[s']]],"&gt;0")&gt;0,
     MIN(Table25[[#This Row],[T-Test rechts 
V1
'[s']]:[T-Test rechts
V2
'[s']]]),
     "")</f>
        <v/>
      </c>
      <c r="BS8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2" s="57" t="str">
        <f t="shared" si="23"/>
        <v/>
      </c>
      <c r="BU82" s="38" t="str">
        <f>IF(AND(COUNTIF(BT82,"&gt;0")&gt;0,D82="m",J82="U13"),
     IF(BT82&gt;Normwerte!$H$13,1,0),
IF(AND(COUNTIF(BT82,"&gt;0")&gt;0,D82="m",J82="U14"),
     IF(BT82&gt;Normwerte!$H$12,1,0),
IF(AND(COUNTIF(BT82,"&gt;0")&gt;0,D82="m",J82="U15"),
     IF(BT82&gt;Normwerte!$H$11,1,0),
IF(AND(COUNTIF(BT82,"&gt;0")&gt;0,D82="m",J82="U16"),
     IF(BT82&gt;Normwerte!$H$10,1,0),
IF(AND(COUNTIF(BT82,"&gt;0")&gt;0,D82="m",J82="U17"),
     IF(BT82&gt;Normwerte!$H$9,1,0),
IF(AND(COUNTIF(BT82,"&gt;0")&gt;0,D82="m",J82="U18"),
     IF(BT82&gt;Normwerte!$H$8,1,0),
IF(AND(COUNTIF(BT82,"&gt;0")&gt;0,D82="w",J82="U13"),
     IF(BT82&gt;Normwerte!$H$7,1,0),
IF(AND(COUNTIF(BT82,"&gt;0")&gt;0,D82="w",J82="U14"),
     IF(BT82&gt;Normwerte!$H$6,1,0),
IF(AND(COUNTIF(BT82,"&gt;0")&gt;0,D82="w",J82="U15"),
     IF(BT82&gt;Normwerte!$H$5,1,0),
IF(AND(COUNTIF(BT82,"&gt;0")&gt;0,D82="w",J82="U16"),
     IF(BT82&gt;Normwerte!$H$4,1,0),
IF(AND(COUNTIF(BT82,"&gt;0")&gt;0,D82="w",J82="U17"),
     IF(BT82&gt;Normwerte!$H$3,1,0),
IF(AND(COUNTIF(BT82,"&gt;0")&gt;0,D82="w",J82="U18"),
     IF(BT82&gt;Normwerte!$H$2,1,0),"")
)))))))))))</f>
        <v/>
      </c>
    </row>
    <row r="83" spans="2:73" x14ac:dyDescent="0.45">
      <c r="B83" s="103"/>
      <c r="C83" s="103"/>
      <c r="D83" s="43"/>
      <c r="E83" s="93"/>
      <c r="F83" s="53"/>
      <c r="G83" s="5"/>
      <c r="H83" s="95"/>
      <c r="I83" s="12" t="str">
        <f>IF(ISBLANK(Table25[[#This Row],[Geb.Datum
'[TT.MM.JJJJ']]]),"",
     YEAR(Table25[[#This Row],[Geb.Datum
'[TT.MM.JJJJ']]]))</f>
        <v/>
      </c>
      <c r="J83" s="30" t="str">
        <f>_xlfn.XLOOKUP(Table25[[#This Row],[Geburtsjahr]],Altersklasse!$B$2:$B$7,Altersklasse!$A$2:$A$7,"",0)</f>
        <v/>
      </c>
      <c r="K83" s="42" t="str">
        <f t="shared" si="25"/>
        <v/>
      </c>
      <c r="L83" s="50" t="str">
        <f>IF(OR(ISBLANK(AF83),NOT(ISNUMBER(AF83))),"",IF(AND(AF83&gt;0,D83="m",J83="U13"),
    IF(AF83&gt;Normwerte!$J$13,2,IF(AF83&gt;Normwerte!$I$13,1,0)),
IF(AND(AF83&gt;0,D83="m",J83="U14"),
     IF(AF83&gt;Normwerte!$J$12,2,IF(AF83&gt;Normwerte!$I$12,1,0)),
IF(AND(AF83&gt;0,D83="m",J83="U15"),
     IF(AF83&gt;Normwerte!$J$11,2,IF(AF83&gt;Normwerte!$I$11,1,0)),
IF(AND(AF83&gt;0,D83="m",J83="U16"),
     IF(AF83&gt;Normwerte!$J$10,2,IF(AF83&gt;Normwerte!$I$10,1,0)),
IF(AND(AF83&gt;0,D83="m",J83="U17"),
     IF(AF83&gt;Normwerte!$J$9,2,IF(AF83&gt;Normwerte!$I$9,1,0)),
IF(AND(AF83&gt;0,D83="m",J83="U18"),
     IF(AF83&gt;Normwerte!$J$8,2,IF(AF83&gt;Normwerte!$I$8,1,0)),
IF(AND(AF83&gt;0,D83="w",J83="U13"),
     IF(AF83&gt;Normwerte!$J$7,2,IF(AF83&gt;Normwerte!$I$7,1,0)),
IF(AND(AF83&gt;0,D83="w",J83="U14"),
     IF(AF83&gt;Normwerte!$J$6,2,IF(AF83&gt;Normwerte!$I$6,1,0)),
IF(AND(AF83&gt;0,D83="w",J83="U15"),
     IF(AF83&gt;Normwerte!$J$5,2,IF(AF83&gt;Normwerte!$I$5,1,0)),
IF(AND(AF83&gt;0,D83="w",J83="U16"),
     IF(AF83&gt;Normwerte!$J$4,2,IF(AF83&gt;Normwerte!$I$4,1,0)),
IF(AND(AF83&gt;0,D83="w",J83="U17"),
     IF(AF83&gt;Normwerte!$J$3,2,IF(AF83&gt;Normwerte!$I$3,1,0)),
IF(AND(AF83&gt;0,D83="w",J83="U18"),
     IF(AF83&gt;Normwerte!$J$2,2,IF(AF83&gt;Normwerte!$I$2,1,0)),"")
))))))))))))</f>
        <v/>
      </c>
      <c r="M83" s="64" t="str">
        <f>IF(AND(Table25[[#This Row],[Position '[L/AA/MB/S/D']]]="L",L83&lt;2),1,Table25[[#This Row],[Landeskader
Punkte
Anthro Berechnung]])</f>
        <v/>
      </c>
      <c r="N83" s="65" t="str">
        <f>IFERROR(IF((Table25[[#This Row],[Z-Score CMJ]]+Table25[[#This Row],[Z Score Spike]])&gt;0, (Table25[[#This Row],[Z-Score CMJ]]+Table25[[#This Row],[Z Score Spike]])/2, ""), "")</f>
        <v/>
      </c>
      <c r="O83" s="63" t="str">
        <f>IF(AND(COUNTIF(N83,"&gt;0")&gt;0,D83="m",J83="U13"),
    IF(N83&gt;Normwerte!$C$13,1,0),
IF(AND(COUNTIF(N83,"&gt;0")&gt;0,D83="m",J83="U14"),
     IF(N83&gt;Normwerte!$C$12,1,0),
IF(AND(COUNTIF(N83,"&gt;0")&gt;0,D83="m",J83="U15"),
     IF(N83&gt;Normwerte!$C$11,1,0),
IF(AND(COUNTIF(N83,"&gt;0")&gt;0,D83="m",J83="U16"),
     IF(N83&gt;Normwerte!$C$10,1,0),
IF(AND(COUNTIF(N83,"&gt;0")&gt;0,D83="m",J83="U17"),
     IF(N83&gt;Normwerte!$C$9,1,0),
IF(AND(COUNTIF(N83,"&gt;0")&gt;0,D83="m",J83="U18"),
     IF(N83&gt;Normwerte!$C$8,1,0),
IF(AND(COUNTIF(N83,"&gt;0")&gt;0,D83="w",J83="U13"),
     IF(N83&gt;Normwerte!$C$7,1,0),
IF(AND(COUNTIF(N83,"&gt;0")&gt;0,D83="w",J83="U14"),
     IF(N83&gt;Normwerte!$C$6,1,0),
IF(AND(COUNTIF(N83,"&gt;0")&gt;0,D83="w",J83="U15"),
     IF(N83&gt;Normwerte!$C$5,1,0),
IF(AND(COUNTIF(N83,"&gt;0")&gt;0,D83="w",J83="U16"),
     IF(N83&gt;Normwerte!$C$4,1,0),
IF(AND(COUNTIF(N83,"&gt;0")&gt;0,D83="w",J83="U17"),
     IF(N83&gt;Normwerte!$C$3,1,0),
IF(AND(COUNTIF(N83,"&gt;0")&gt;0,D83="w",J83="U18"),
     IF(N83&gt;Normwerte!$C$2,1,0),"")
)))))))))))</f>
        <v/>
      </c>
      <c r="P8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3" s="63" t="str">
        <f>IF(AND(COUNTIF(P83,"&gt;0")&gt;0,D83="m",J83="U13"),
    IF(P83&gt;Normwerte!$F$13,1,0),
IF(AND(COUNTIF(P83,"&gt;0")&gt;0,D83="m",J83="U14"),
     IF(P83&gt;Normwerte!$F$12,1,0),
IF(AND(COUNTIF(P83,"&gt;0")&gt;0,D83="m",J83="U15"),
     IF(P83&gt;Normwerte!$F$11,1,0),
IF(AND(COUNTIF(P83,"&gt;0")&gt;0,D83="m",J83="U16"),
     IF(P83&gt;Normwerte!$F$10,1,0),
IF(AND(COUNTIF(P83,"&gt;0")&gt;0,D83="m",J83="U17"),
     IF(P83&gt;Normwerte!$F$9,1,0),
IF(AND(COUNTIF(P83,"&gt;0")&gt;0,D83="m",J83="U18"),
     IF(P83&gt;Normwerte!$F$8,1,0),
IF(AND(COUNTIF(P83,"&gt;0")&gt;0,D83="w",J83="U13"),
     IF(P83&gt;Normwerte!$F$7,1,0),
IF(AND(COUNTIF(P83,"&gt;0")&gt;0,D83="w",J83="U14"),
     IF(P83&gt;Normwerte!$F$6,1,0),
IF(AND(COUNTIF(P83,"&gt;0")&gt;0,D83="w",J83="U15"),
     IF(P83&gt;Normwerte!$F$5,1,0),
IF(AND(COUNTIF(P83,"&gt;0")&gt;0,D83="w",J83="U16"),
     IF(P83&gt;Normwerte!$F$4,1,0),
IF(AND(COUNTIF(P83,"&gt;0")&gt;0,D83="w",J83="U17"),
     IF(P83&gt;Normwerte!$F$3,1,0),
IF(AND(COUNTIF(P83,"&gt;0")&gt;0,D83="w",J83="U18"),
     IF(P83&gt;Normwerte!$F$2,1,0),"")
)))))))))))</f>
        <v/>
      </c>
      <c r="R83" s="66" t="str">
        <f>Table25[[#This Row],[Punkte
T-Test]]</f>
        <v/>
      </c>
      <c r="S83" s="73" t="str">
        <f>IF(SUMIF(Table25[[#This Row],[Landeskader
Punkte
Anthro]:[Landeskader
Punkte
T-Test]],"&gt;0")=0,
    "",
    SUM(M83,O83,Q83,R83))</f>
        <v/>
      </c>
      <c r="T83" s="101"/>
      <c r="U83" s="101"/>
      <c r="V83" s="26"/>
      <c r="W83" s="26"/>
      <c r="X83" s="26"/>
      <c r="Y83" s="24"/>
      <c r="Z83" s="24"/>
      <c r="AA83" s="24"/>
      <c r="AB83" s="26"/>
      <c r="AC83" s="26"/>
      <c r="AD8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3" s="55" t="str">
        <f t="shared" si="24"/>
        <v/>
      </c>
      <c r="AF83" s="75" t="str">
        <f t="shared" si="17"/>
        <v/>
      </c>
      <c r="AG83" s="74"/>
      <c r="AH83" s="52"/>
      <c r="AI83" s="24"/>
      <c r="AJ83" s="36" t="str">
        <f>IF(COUNTIF(Table25[[#This Row],[Jump &amp; Reach 
(CMJ) V1]:[Jump &amp; Reach 
(CMJ) V3]],"&gt;0")&gt;0,
     MAX(Table25[[#This Row],[Jump &amp; Reach 
(CMJ) V1]:[Jump &amp; Reach 
(CMJ) V3]]),
     "")</f>
        <v/>
      </c>
      <c r="AK83" s="37" t="str">
        <f>IF(COUNTIF(Table25[[#This Row],[Jump &amp; Reach 
(CMJ) max.]],"&gt;0")&gt;0,
     Table25[[#This Row],[Jump &amp; Reach 
(CMJ) max.]]-Table25[[#This Row],[Reichhöhe
einarmig '[cm']]],
     "")</f>
        <v/>
      </c>
      <c r="AL83" s="57" t="str">
        <f t="shared" si="18"/>
        <v/>
      </c>
      <c r="AM83" s="38" t="str">
        <f>IF(AND(COUNTIF(AL83,"&gt;0")&gt;0,D83="m",J83="U13"),
    IF(AL83&gt;Normwerte!$C$13,1,0),
IF(AND(COUNTIF(AL83,"&gt;0")&gt;0,D83="m",J83="U14"),
     IF(AL83&gt;Normwerte!$C$12,1,0),
IF(AND(COUNTIF(AL83,"&gt;0")&gt;0,D83="m",J83="U15"),
     IF(AL83&gt;Normwerte!$C$11,1,0),
IF(AND(COUNTIF(AL83,"&gt;0")&gt;0,D83="m",J83="U16"),
     IF(AL83&gt;Normwerte!$C$10,1,0),
IF(AND(COUNTIF(AL83,"&gt;0")&gt;0,D83="m",J83="U17"),
     IF(AL83&gt;Normwerte!$C$9,1,0),
IF(AND(COUNTIF(AL83,"&gt;0")&gt;0,D83="m",J83="U18"),
     IF(AL83&gt;Normwerte!$C$8,1,0),
IF(AND(COUNTIF(AL83,"&gt;0")&gt;0,D83="w",J83="U13"),
     IF(AL83&gt;Normwerte!$C$7,1,0),
IF(AND(COUNTIF(AL83,"&gt;0")&gt;0,D83="w",J83="U14"),
     IF(AL83&gt;Normwerte!$C$6,1,0),
IF(AND(COUNTIF(AL83,"&gt;0")&gt;0,D83="w",J83="U15"),
     IF(AL83&gt;Normwerte!$C$5,1,0),
IF(AND(COUNTIF(AL83,"&gt;0")&gt;0,D83="w",J83="U16"),
     IF(AL83&gt;Normwerte!$C$4,1,0),
IF(AND(COUNTIF(AL83,"&gt;0")&gt;0,D83="w",J83="U17"),
     IF(AL83&gt;Normwerte!$C$3,1,0),
IF(AND(COUNTIF(AL83,"&gt;0")&gt;0,D83="w",J83="U18"),
     IF(AL83&gt;Normwerte!$C$2,1,0),"")
)))))))))))</f>
        <v/>
      </c>
      <c r="AN83" s="6"/>
      <c r="AO83" s="6"/>
      <c r="AP83" s="6"/>
      <c r="AQ8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3" s="38" t="str">
        <f>IF(COUNTIF(Table25[[#This Row],[Jump &amp; Reach 
(Spike) max.]],"&gt;0")&gt;0,
     Table25[[#This Row],[Jump &amp; Reach 
(Spike) max.]]-Table25[[#This Row],[Reichhöhe
einarmig '[cm']]],
     "")</f>
        <v/>
      </c>
      <c r="AS83" s="57" t="str">
        <f t="shared" si="19"/>
        <v/>
      </c>
      <c r="AT83" s="38" t="str">
        <f>IF(AND(COUNTIF(AS83,"&gt;0")&gt;0,D83="m",J83="U13"),
    IF(AS83&gt;Normwerte!$D$13,1,0),
IF(AND(COUNTIF(AS83,"&gt;0")&gt;0,D83="m",J83="U14"),
     IF(AS83&gt;Normwerte!$D$12,1,0),
IF(AND(COUNTIF(AS83,"&gt;0")&gt;0,D83="m",J83="U15"),
     IF(AS83&gt;Normwerte!$D$11,1,0),
IF(AND(COUNTIF(AS83,"&gt;0")&gt;0,D83="m",J83="U16"),
     IF(AS83&gt;Normwerte!$D$10,1,0),
IF(AND(COUNTIF(AS83,"&gt;0")&gt;0,D83="m",J83="U17"),
     IF(AS83&gt;Normwerte!$D$9,1,0),
IF(AND(COUNTIF(AS83,"&gt;0")&gt;0,D83="m",J83="U18"),
     IF(AS83&gt;Normwerte!$D$8,1,0),
IF(AND(COUNTIF(AS83,"&gt;0")&gt;0,D83="w",J83="U13"),
     IF(AS83&gt;Normwerte!$D$7,1,0),
IF(AND(COUNTIF(AS83,"&gt;0")&gt;0,D83="w",J83="U14"),
     IF(AS83&gt;Normwerte!$D$6,1,0),
IF(AND(COUNTIF(AS83,"&gt;0")&gt;0,D83="w",J83="U15"),
     IF(AS83&gt;Normwerte!$D$5,1,0),
IF(AND(COUNTIF(AS83,"&gt;0")&gt;0,D83="w",J83="U16"),
     IF(AS83&gt;Normwerte!$D$4,1,0),
IF(AND(COUNTIF(AS83,"&gt;0")&gt;0,D83="w",J83="U17"),
     IF(AS83&gt;Normwerte!$D$3,1,0),
IF(AND(COUNTIF(AS83,"&gt;0")&gt;0,D83="w",J83="U18"),
     IF(AS83&gt;Normwerte!$D$2,1,0),"")
)))))))))))</f>
        <v/>
      </c>
      <c r="AU83" s="6"/>
      <c r="AV83" s="6"/>
      <c r="AW83" s="6"/>
      <c r="AX8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3" s="57" t="str">
        <f t="shared" si="20"/>
        <v/>
      </c>
      <c r="AZ83" s="38" t="str">
        <f>IF(AND(COUNTIF(AY83,"&gt;0")&gt;0,D83="m",J83="U13"),
    IF(AY83&gt;Normwerte!$E$13,1,0),
IF(AND(COUNTIF(AY83,"&gt;0")&gt;0,D83="m",J83="U14"),
     IF(AY83&gt;Normwerte!$E$12,1,0),
IF(AND(COUNTIF(AY83,"&gt;0")&gt;0,D83="m",J83="U15"),
     IF(AY83&gt;Normwerte!$E$11,1,0),
IF(AND(COUNTIF(AY83,"&gt;0")&gt;0,D83="m",J83="U16"),
     IF(AY83&gt;Normwerte!$E$10,1,0),
IF(AND(COUNTIF(AY83,"&gt;0")&gt;0,D83="m",J83="U17"),
     IF(AY83&gt;Normwerte!$E$9,1,0),
IF(AND(COUNTIF(AY83,"&gt;0")&gt;0,D83="m",J83="U18"),
     IF(AY83&gt;Normwerte!$E$8,1,0),
IF(AND(COUNTIF(AY83,"&gt;0")&gt;0,D83="w",J83="U13"),
     IF(AY83&gt;Normwerte!$E$7,1,0),
IF(AND(COUNTIF(AY83,"&gt;0")&gt;0,D83="w",J83="U14"),
     IF(AY83&gt;Normwerte!$E$6,1,0),
IF(AND(COUNTIF(AY83,"&gt;0")&gt;0,D83="w",J83="U15"),
     IF(AY83&gt;Normwerte!$E$5,1,0),
IF(AND(COUNTIF(AY83,"&gt;0")&gt;0,D83="w",J83="U16"),
     IF(AY83&gt;Normwerte!$E$4,1,0),
IF(AND(COUNTIF(AY83,"&gt;0")&gt;0,D83="w",J83="U17"),
     IF(AY83&gt;Normwerte!$E$3,1,0),
IF(AND(COUNTIF(AY83,"&gt;0")&gt;0,D83="w",J83="U18"),
     IF(AY83&gt;Normwerte!$E$2,1,0),"")
)))))))))))</f>
        <v/>
      </c>
      <c r="BA83" s="6"/>
      <c r="BB83" s="6"/>
      <c r="BC83" s="6"/>
      <c r="BD8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3" s="56" t="str">
        <f t="shared" si="22"/>
        <v/>
      </c>
      <c r="BF83" s="38" t="str">
        <f>IF(AND(COUNTIF(BE83,"&gt;0")&gt;0,D83="m",J83="U13"),
    IF(BE83&gt;Normwerte!$F$13,1,0),
IF(AND(COUNTIF(BE83,"&gt;0")&gt;0,D83="m",J83="U14"),
     IF(BE83&gt;Normwerte!$F$12,1,0),
IF(AND(COUNTIF(BE83,"&gt;0")&gt;0,D83="m",J83="U15"),
     IF(BE83&gt;Normwerte!$F$11,1,0),
IF(AND(COUNTIF(BE83,"&gt;0")&gt;0,D83="m",J83="U16"),
     IF(BE83&gt;Normwerte!$F$10,1,0),
IF(AND(COUNTIF(BE83,"&gt;0")&gt;0,D83="m",J83="U17"),
     IF(BE83&gt;Normwerte!$F$9,1,0),
IF(AND(COUNTIF(BE83,"&gt;0")&gt;0,D83="m",J83="U18"),
     IF(BE83&gt;Normwerte!$F$8,1,0),
IF(AND(COUNTIF(BE83,"&gt;0")&gt;0,D83="w",J83="U13"),
     IF(BE83&gt;Normwerte!$F$7,1,0),
IF(AND(COUNTIF(BE83,"&gt;0")&gt;0,D83="w",J83="U14"),
     IF(BE83&gt;Normwerte!$F$6,1,0),
IF(AND(COUNTIF(BE83,"&gt;0")&gt;0,D83="w",J83="U15"),
     IF(BE83&gt;Normwerte!$F$5,1,0),
IF(AND(COUNTIF(BE83,"&gt;0")&gt;0,D83="w",J83="U16"),
     IF(BE83&gt;Normwerte!$F$4,1,0),
IF(AND(COUNTIF(BE83,"&gt;0")&gt;0,D83="w",J83="U17"),
     IF(BE83&gt;Normwerte!$F$3,1,0),
IF(AND(COUNTIF(BE83,"&gt;0")&gt;0,D83="w",J83="U18"),
     IF(BE83&gt;Normwerte!$F$2,1,0),"")
)))))))))))</f>
        <v/>
      </c>
      <c r="BG83" s="6"/>
      <c r="BH83" s="6"/>
      <c r="BI83" s="6"/>
      <c r="BJ83" s="40" t="str">
        <f>IF(COUNTIF(Table25[[#This Row],[Schlagballwurf V1
'[km/h']]:[Schlagballwurf V3
'[km/h']]],"&gt;0")&gt;0,
     MAX(Table25[[#This Row],[Schlagballwurf V1
'[km/h']]:[Schlagballwurf V3
'[km/h']]]),
     "")</f>
        <v/>
      </c>
      <c r="BK83" s="57" t="str">
        <f t="shared" si="21"/>
        <v/>
      </c>
      <c r="BL83" s="38" t="str">
        <f>IF(AND(COUNTIF(BK83,"&gt;0")&gt;0,D83="m",J83="U13"),
     IF(BK83&gt;Normwerte!$G$13,1,0),
IF(AND(COUNTIF(BK83,"&gt;0")&gt;0,D83="m",J83="U14"),
     IF(BK83&gt;Normwerte!$G$12,1,0),
IF(AND(COUNTIF(BK83,"&gt;0")&gt;0,D83="m",J83="U15"),
     IF(BK83&gt;Normwerte!$G$11,1,0),
IF(AND(COUNTIF(BK83,"&gt;0")&gt;0,D83="m",J83="U16"),
     IF(BK83&gt;Normwerte!$G$10,1,0),
IF(AND(COUNTIF(BK83,"&gt;0")&gt;0,D83="m",J83="U17"),
     IF(BK83&gt;Normwerte!$G$9,1,0),
IF(AND(COUNTIF(BK83,"&gt;0")&gt;0,D83="m",J83="U18"),
     IF(BK83&gt;Normwerte!$G$8,1,0),
IF(AND(COUNTIF(BK83,"&gt;0")&gt;0,D83="w",J83="U13"),
     IF(BK83&gt;Normwerte!$G$7,1,0),
IF(AND(COUNTIF(BK83,"&gt;0")&gt;0,D83="w",J83="U14"),
     IF(BK83&gt;Normwerte!$G$6,1,0),
IF(AND(COUNTIF(BK83,"&gt;0")&gt;0,D83="w",J83="U15"),
     IF(BK83&gt;Normwerte!$G$5,1,0),
IF(AND(COUNTIF(BK83,"&gt;0")&gt;0,D83="w",J83="U16"),
     IF(BK83&gt;Normwerte!$G$4,1,0),
IF(AND(COUNTIF(BK83,"&gt;0")&gt;0,D83="w",J83="U17"),
     IF(BK83&gt;Normwerte!$G$3,1,0),
IF(AND(COUNTIF(BK83,"&gt;0")&gt;0,D83="w",J83="U18"),
     IF(BK83&gt;Normwerte!$G$2,1,0),"")
)))))))))))</f>
        <v/>
      </c>
      <c r="BM83" s="6"/>
      <c r="BN83" s="6"/>
      <c r="BO83" s="6"/>
      <c r="BP83" s="6"/>
      <c r="BQ83" s="40" t="str">
        <f>IF(COUNTIF(Table25[[#This Row],[T-Test links
V1
'[s']]:[T-Test links
V2
'[s']]],"&gt;0")&gt;0,
     MIN(Table25[[#This Row],[T-Test links
V1
'[s']]:[T-Test links
V2
'[s']]]),
     "")</f>
        <v/>
      </c>
      <c r="BR83" s="40" t="str">
        <f>IF(COUNTIF(Table25[[#This Row],[T-Test rechts 
V1
'[s']]:[T-Test rechts
V2
'[s']]],"&gt;0")&gt;0,
     MIN(Table25[[#This Row],[T-Test rechts 
V1
'[s']]:[T-Test rechts
V2
'[s']]]),
     "")</f>
        <v/>
      </c>
      <c r="BS8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3" s="57" t="str">
        <f t="shared" si="23"/>
        <v/>
      </c>
      <c r="BU83" s="38" t="str">
        <f>IF(AND(COUNTIF(BT83,"&gt;0")&gt;0,D83="m",J83="U13"),
     IF(BT83&gt;Normwerte!$H$13,1,0),
IF(AND(COUNTIF(BT83,"&gt;0")&gt;0,D83="m",J83="U14"),
     IF(BT83&gt;Normwerte!$H$12,1,0),
IF(AND(COUNTIF(BT83,"&gt;0")&gt;0,D83="m",J83="U15"),
     IF(BT83&gt;Normwerte!$H$11,1,0),
IF(AND(COUNTIF(BT83,"&gt;0")&gt;0,D83="m",J83="U16"),
     IF(BT83&gt;Normwerte!$H$10,1,0),
IF(AND(COUNTIF(BT83,"&gt;0")&gt;0,D83="m",J83="U17"),
     IF(BT83&gt;Normwerte!$H$9,1,0),
IF(AND(COUNTIF(BT83,"&gt;0")&gt;0,D83="m",J83="U18"),
     IF(BT83&gt;Normwerte!$H$8,1,0),
IF(AND(COUNTIF(BT83,"&gt;0")&gt;0,D83="w",J83="U13"),
     IF(BT83&gt;Normwerte!$H$7,1,0),
IF(AND(COUNTIF(BT83,"&gt;0")&gt;0,D83="w",J83="U14"),
     IF(BT83&gt;Normwerte!$H$6,1,0),
IF(AND(COUNTIF(BT83,"&gt;0")&gt;0,D83="w",J83="U15"),
     IF(BT83&gt;Normwerte!$H$5,1,0),
IF(AND(COUNTIF(BT83,"&gt;0")&gt;0,D83="w",J83="U16"),
     IF(BT83&gt;Normwerte!$H$4,1,0),
IF(AND(COUNTIF(BT83,"&gt;0")&gt;0,D83="w",J83="U17"),
     IF(BT83&gt;Normwerte!$H$3,1,0),
IF(AND(COUNTIF(BT83,"&gt;0")&gt;0,D83="w",J83="U18"),
     IF(BT83&gt;Normwerte!$H$2,1,0),"")
)))))))))))</f>
        <v/>
      </c>
    </row>
    <row r="84" spans="2:73" x14ac:dyDescent="0.45">
      <c r="B84" s="103"/>
      <c r="C84" s="103"/>
      <c r="D84" s="43"/>
      <c r="E84" s="93"/>
      <c r="F84" s="53"/>
      <c r="G84" s="5"/>
      <c r="H84" s="95"/>
      <c r="I84" s="12" t="str">
        <f>IF(ISBLANK(Table25[[#This Row],[Geb.Datum
'[TT.MM.JJJJ']]]),"",
     YEAR(Table25[[#This Row],[Geb.Datum
'[TT.MM.JJJJ']]]))</f>
        <v/>
      </c>
      <c r="J84" s="30" t="str">
        <f>_xlfn.XLOOKUP(Table25[[#This Row],[Geburtsjahr]],Altersklasse!$B$2:$B$7,Altersklasse!$A$2:$A$7,"",0)</f>
        <v/>
      </c>
      <c r="K84" s="42" t="str">
        <f t="shared" si="25"/>
        <v/>
      </c>
      <c r="L84" s="50" t="str">
        <f>IF(OR(ISBLANK(AF84),NOT(ISNUMBER(AF84))),"",IF(AND(AF84&gt;0,D84="m",J84="U13"),
    IF(AF84&gt;Normwerte!$J$13,2,IF(AF84&gt;Normwerte!$I$13,1,0)),
IF(AND(AF84&gt;0,D84="m",J84="U14"),
     IF(AF84&gt;Normwerte!$J$12,2,IF(AF84&gt;Normwerte!$I$12,1,0)),
IF(AND(AF84&gt;0,D84="m",J84="U15"),
     IF(AF84&gt;Normwerte!$J$11,2,IF(AF84&gt;Normwerte!$I$11,1,0)),
IF(AND(AF84&gt;0,D84="m",J84="U16"),
     IF(AF84&gt;Normwerte!$J$10,2,IF(AF84&gt;Normwerte!$I$10,1,0)),
IF(AND(AF84&gt;0,D84="m",J84="U17"),
     IF(AF84&gt;Normwerte!$J$9,2,IF(AF84&gt;Normwerte!$I$9,1,0)),
IF(AND(AF84&gt;0,D84="m",J84="U18"),
     IF(AF84&gt;Normwerte!$J$8,2,IF(AF84&gt;Normwerte!$I$8,1,0)),
IF(AND(AF84&gt;0,D84="w",J84="U13"),
     IF(AF84&gt;Normwerte!$J$7,2,IF(AF84&gt;Normwerte!$I$7,1,0)),
IF(AND(AF84&gt;0,D84="w",J84="U14"),
     IF(AF84&gt;Normwerte!$J$6,2,IF(AF84&gt;Normwerte!$I$6,1,0)),
IF(AND(AF84&gt;0,D84="w",J84="U15"),
     IF(AF84&gt;Normwerte!$J$5,2,IF(AF84&gt;Normwerte!$I$5,1,0)),
IF(AND(AF84&gt;0,D84="w",J84="U16"),
     IF(AF84&gt;Normwerte!$J$4,2,IF(AF84&gt;Normwerte!$I$4,1,0)),
IF(AND(AF84&gt;0,D84="w",J84="U17"),
     IF(AF84&gt;Normwerte!$J$3,2,IF(AF84&gt;Normwerte!$I$3,1,0)),
IF(AND(AF84&gt;0,D84="w",J84="U18"),
     IF(AF84&gt;Normwerte!$J$2,2,IF(AF84&gt;Normwerte!$I$2,1,0)),"")
))))))))))))</f>
        <v/>
      </c>
      <c r="M84" s="64" t="str">
        <f>IF(AND(Table25[[#This Row],[Position '[L/AA/MB/S/D']]]="L",L84&lt;2),1,Table25[[#This Row],[Landeskader
Punkte
Anthro Berechnung]])</f>
        <v/>
      </c>
      <c r="N84" s="65" t="str">
        <f>IFERROR(IF((Table25[[#This Row],[Z-Score CMJ]]+Table25[[#This Row],[Z Score Spike]])&gt;0, (Table25[[#This Row],[Z-Score CMJ]]+Table25[[#This Row],[Z Score Spike]])/2, ""), "")</f>
        <v/>
      </c>
      <c r="O84" s="63" t="str">
        <f>IF(AND(COUNTIF(N84,"&gt;0")&gt;0,D84="m",J84="U13"),
    IF(N84&gt;Normwerte!$C$13,1,0),
IF(AND(COUNTIF(N84,"&gt;0")&gt;0,D84="m",J84="U14"),
     IF(N84&gt;Normwerte!$C$12,1,0),
IF(AND(COUNTIF(N84,"&gt;0")&gt;0,D84="m",J84="U15"),
     IF(N84&gt;Normwerte!$C$11,1,0),
IF(AND(COUNTIF(N84,"&gt;0")&gt;0,D84="m",J84="U16"),
     IF(N84&gt;Normwerte!$C$10,1,0),
IF(AND(COUNTIF(N84,"&gt;0")&gt;0,D84="m",J84="U17"),
     IF(N84&gt;Normwerte!$C$9,1,0),
IF(AND(COUNTIF(N84,"&gt;0")&gt;0,D84="m",J84="U18"),
     IF(N84&gt;Normwerte!$C$8,1,0),
IF(AND(COUNTIF(N84,"&gt;0")&gt;0,D84="w",J84="U13"),
     IF(N84&gt;Normwerte!$C$7,1,0),
IF(AND(COUNTIF(N84,"&gt;0")&gt;0,D84="w",J84="U14"),
     IF(N84&gt;Normwerte!$C$6,1,0),
IF(AND(COUNTIF(N84,"&gt;0")&gt;0,D84="w",J84="U15"),
     IF(N84&gt;Normwerte!$C$5,1,0),
IF(AND(COUNTIF(N84,"&gt;0")&gt;0,D84="w",J84="U16"),
     IF(N84&gt;Normwerte!$C$4,1,0),
IF(AND(COUNTIF(N84,"&gt;0")&gt;0,D84="w",J84="U17"),
     IF(N84&gt;Normwerte!$C$3,1,0),
IF(AND(COUNTIF(N84,"&gt;0")&gt;0,D84="w",J84="U18"),
     IF(N84&gt;Normwerte!$C$2,1,0),"")
)))))))))))</f>
        <v/>
      </c>
      <c r="P8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4" s="63" t="str">
        <f>IF(AND(COUNTIF(P84,"&gt;0")&gt;0,D84="m",J84="U13"),
    IF(P84&gt;Normwerte!$F$13,1,0),
IF(AND(COUNTIF(P84,"&gt;0")&gt;0,D84="m",J84="U14"),
     IF(P84&gt;Normwerte!$F$12,1,0),
IF(AND(COUNTIF(P84,"&gt;0")&gt;0,D84="m",J84="U15"),
     IF(P84&gt;Normwerte!$F$11,1,0),
IF(AND(COUNTIF(P84,"&gt;0")&gt;0,D84="m",J84="U16"),
     IF(P84&gt;Normwerte!$F$10,1,0),
IF(AND(COUNTIF(P84,"&gt;0")&gt;0,D84="m",J84="U17"),
     IF(P84&gt;Normwerte!$F$9,1,0),
IF(AND(COUNTIF(P84,"&gt;0")&gt;0,D84="m",J84="U18"),
     IF(P84&gt;Normwerte!$F$8,1,0),
IF(AND(COUNTIF(P84,"&gt;0")&gt;0,D84="w",J84="U13"),
     IF(P84&gt;Normwerte!$F$7,1,0),
IF(AND(COUNTIF(P84,"&gt;0")&gt;0,D84="w",J84="U14"),
     IF(P84&gt;Normwerte!$F$6,1,0),
IF(AND(COUNTIF(P84,"&gt;0")&gt;0,D84="w",J84="U15"),
     IF(P84&gt;Normwerte!$F$5,1,0),
IF(AND(COUNTIF(P84,"&gt;0")&gt;0,D84="w",J84="U16"),
     IF(P84&gt;Normwerte!$F$4,1,0),
IF(AND(COUNTIF(P84,"&gt;0")&gt;0,D84="w",J84="U17"),
     IF(P84&gt;Normwerte!$F$3,1,0),
IF(AND(COUNTIF(P84,"&gt;0")&gt;0,D84="w",J84="U18"),
     IF(P84&gt;Normwerte!$F$2,1,0),"")
)))))))))))</f>
        <v/>
      </c>
      <c r="R84" s="66" t="str">
        <f>Table25[[#This Row],[Punkte
T-Test]]</f>
        <v/>
      </c>
      <c r="S84" s="73" t="str">
        <f>IF(SUMIF(Table25[[#This Row],[Landeskader
Punkte
Anthro]:[Landeskader
Punkte
T-Test]],"&gt;0")=0,
    "",
    SUM(M84,O84,Q84,R84))</f>
        <v/>
      </c>
      <c r="T84" s="101"/>
      <c r="U84" s="101"/>
      <c r="V84" s="26"/>
      <c r="W84" s="26"/>
      <c r="X84" s="26"/>
      <c r="Y84" s="24"/>
      <c r="Z84" s="24"/>
      <c r="AA84" s="24"/>
      <c r="AB84" s="26"/>
      <c r="AC84" s="26"/>
      <c r="AD8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4" s="55" t="str">
        <f t="shared" si="24"/>
        <v/>
      </c>
      <c r="AF84" s="75" t="str">
        <f t="shared" si="17"/>
        <v/>
      </c>
      <c r="AG84" s="74"/>
      <c r="AH84" s="52"/>
      <c r="AI84" s="24"/>
      <c r="AJ84" s="36" t="str">
        <f>IF(COUNTIF(Table25[[#This Row],[Jump &amp; Reach 
(CMJ) V1]:[Jump &amp; Reach 
(CMJ) V3]],"&gt;0")&gt;0,
     MAX(Table25[[#This Row],[Jump &amp; Reach 
(CMJ) V1]:[Jump &amp; Reach 
(CMJ) V3]]),
     "")</f>
        <v/>
      </c>
      <c r="AK84" s="37" t="str">
        <f>IF(COUNTIF(Table25[[#This Row],[Jump &amp; Reach 
(CMJ) max.]],"&gt;0")&gt;0,
     Table25[[#This Row],[Jump &amp; Reach 
(CMJ) max.]]-Table25[[#This Row],[Reichhöhe
einarmig '[cm']]],
     "")</f>
        <v/>
      </c>
      <c r="AL84" s="57" t="str">
        <f t="shared" si="18"/>
        <v/>
      </c>
      <c r="AM84" s="38" t="str">
        <f>IF(AND(COUNTIF(AL84,"&gt;0")&gt;0,D84="m",J84="U13"),
    IF(AL84&gt;Normwerte!$C$13,1,0),
IF(AND(COUNTIF(AL84,"&gt;0")&gt;0,D84="m",J84="U14"),
     IF(AL84&gt;Normwerte!$C$12,1,0),
IF(AND(COUNTIF(AL84,"&gt;0")&gt;0,D84="m",J84="U15"),
     IF(AL84&gt;Normwerte!$C$11,1,0),
IF(AND(COUNTIF(AL84,"&gt;0")&gt;0,D84="m",J84="U16"),
     IF(AL84&gt;Normwerte!$C$10,1,0),
IF(AND(COUNTIF(AL84,"&gt;0")&gt;0,D84="m",J84="U17"),
     IF(AL84&gt;Normwerte!$C$9,1,0),
IF(AND(COUNTIF(AL84,"&gt;0")&gt;0,D84="m",J84="U18"),
     IF(AL84&gt;Normwerte!$C$8,1,0),
IF(AND(COUNTIF(AL84,"&gt;0")&gt;0,D84="w",J84="U13"),
     IF(AL84&gt;Normwerte!$C$7,1,0),
IF(AND(COUNTIF(AL84,"&gt;0")&gt;0,D84="w",J84="U14"),
     IF(AL84&gt;Normwerte!$C$6,1,0),
IF(AND(COUNTIF(AL84,"&gt;0")&gt;0,D84="w",J84="U15"),
     IF(AL84&gt;Normwerte!$C$5,1,0),
IF(AND(COUNTIF(AL84,"&gt;0")&gt;0,D84="w",J84="U16"),
     IF(AL84&gt;Normwerte!$C$4,1,0),
IF(AND(COUNTIF(AL84,"&gt;0")&gt;0,D84="w",J84="U17"),
     IF(AL84&gt;Normwerte!$C$3,1,0),
IF(AND(COUNTIF(AL84,"&gt;0")&gt;0,D84="w",J84="U18"),
     IF(AL84&gt;Normwerte!$C$2,1,0),"")
)))))))))))</f>
        <v/>
      </c>
      <c r="AN84" s="6"/>
      <c r="AO84" s="6"/>
      <c r="AP84" s="6"/>
      <c r="AQ8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4" s="38" t="str">
        <f>IF(COUNTIF(Table25[[#This Row],[Jump &amp; Reach 
(Spike) max.]],"&gt;0")&gt;0,
     Table25[[#This Row],[Jump &amp; Reach 
(Spike) max.]]-Table25[[#This Row],[Reichhöhe
einarmig '[cm']]],
     "")</f>
        <v/>
      </c>
      <c r="AS84" s="57" t="str">
        <f t="shared" si="19"/>
        <v/>
      </c>
      <c r="AT84" s="38" t="str">
        <f>IF(AND(COUNTIF(AS84,"&gt;0")&gt;0,D84="m",J84="U13"),
    IF(AS84&gt;Normwerte!$D$13,1,0),
IF(AND(COUNTIF(AS84,"&gt;0")&gt;0,D84="m",J84="U14"),
     IF(AS84&gt;Normwerte!$D$12,1,0),
IF(AND(COUNTIF(AS84,"&gt;0")&gt;0,D84="m",J84="U15"),
     IF(AS84&gt;Normwerte!$D$11,1,0),
IF(AND(COUNTIF(AS84,"&gt;0")&gt;0,D84="m",J84="U16"),
     IF(AS84&gt;Normwerte!$D$10,1,0),
IF(AND(COUNTIF(AS84,"&gt;0")&gt;0,D84="m",J84="U17"),
     IF(AS84&gt;Normwerte!$D$9,1,0),
IF(AND(COUNTIF(AS84,"&gt;0")&gt;0,D84="m",J84="U18"),
     IF(AS84&gt;Normwerte!$D$8,1,0),
IF(AND(COUNTIF(AS84,"&gt;0")&gt;0,D84="w",J84="U13"),
     IF(AS84&gt;Normwerte!$D$7,1,0),
IF(AND(COUNTIF(AS84,"&gt;0")&gt;0,D84="w",J84="U14"),
     IF(AS84&gt;Normwerte!$D$6,1,0),
IF(AND(COUNTIF(AS84,"&gt;0")&gt;0,D84="w",J84="U15"),
     IF(AS84&gt;Normwerte!$D$5,1,0),
IF(AND(COUNTIF(AS84,"&gt;0")&gt;0,D84="w",J84="U16"),
     IF(AS84&gt;Normwerte!$D$4,1,0),
IF(AND(COUNTIF(AS84,"&gt;0")&gt;0,D84="w",J84="U17"),
     IF(AS84&gt;Normwerte!$D$3,1,0),
IF(AND(COUNTIF(AS84,"&gt;0")&gt;0,D84="w",J84="U18"),
     IF(AS84&gt;Normwerte!$D$2,1,0),"")
)))))))))))</f>
        <v/>
      </c>
      <c r="AU84" s="6"/>
      <c r="AV84" s="6"/>
      <c r="AW84" s="6"/>
      <c r="AX8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4" s="57" t="str">
        <f t="shared" si="20"/>
        <v/>
      </c>
      <c r="AZ84" s="38" t="str">
        <f>IF(AND(COUNTIF(AY84,"&gt;0")&gt;0,D84="m",J84="U13"),
    IF(AY84&gt;Normwerte!$E$13,1,0),
IF(AND(COUNTIF(AY84,"&gt;0")&gt;0,D84="m",J84="U14"),
     IF(AY84&gt;Normwerte!$E$12,1,0),
IF(AND(COUNTIF(AY84,"&gt;0")&gt;0,D84="m",J84="U15"),
     IF(AY84&gt;Normwerte!$E$11,1,0),
IF(AND(COUNTIF(AY84,"&gt;0")&gt;0,D84="m",J84="U16"),
     IF(AY84&gt;Normwerte!$E$10,1,0),
IF(AND(COUNTIF(AY84,"&gt;0")&gt;0,D84="m",J84="U17"),
     IF(AY84&gt;Normwerte!$E$9,1,0),
IF(AND(COUNTIF(AY84,"&gt;0")&gt;0,D84="m",J84="U18"),
     IF(AY84&gt;Normwerte!$E$8,1,0),
IF(AND(COUNTIF(AY84,"&gt;0")&gt;0,D84="w",J84="U13"),
     IF(AY84&gt;Normwerte!$E$7,1,0),
IF(AND(COUNTIF(AY84,"&gt;0")&gt;0,D84="w",J84="U14"),
     IF(AY84&gt;Normwerte!$E$6,1,0),
IF(AND(COUNTIF(AY84,"&gt;0")&gt;0,D84="w",J84="U15"),
     IF(AY84&gt;Normwerte!$E$5,1,0),
IF(AND(COUNTIF(AY84,"&gt;0")&gt;0,D84="w",J84="U16"),
     IF(AY84&gt;Normwerte!$E$4,1,0),
IF(AND(COUNTIF(AY84,"&gt;0")&gt;0,D84="w",J84="U17"),
     IF(AY84&gt;Normwerte!$E$3,1,0),
IF(AND(COUNTIF(AY84,"&gt;0")&gt;0,D84="w",J84="U18"),
     IF(AY84&gt;Normwerte!$E$2,1,0),"")
)))))))))))</f>
        <v/>
      </c>
      <c r="BA84" s="6"/>
      <c r="BB84" s="6"/>
      <c r="BC84" s="6"/>
      <c r="BD8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4" s="56" t="str">
        <f t="shared" si="22"/>
        <v/>
      </c>
      <c r="BF84" s="38" t="str">
        <f>IF(AND(COUNTIF(BE84,"&gt;0")&gt;0,D84="m",J84="U13"),
    IF(BE84&gt;Normwerte!$F$13,1,0),
IF(AND(COUNTIF(BE84,"&gt;0")&gt;0,D84="m",J84="U14"),
     IF(BE84&gt;Normwerte!$F$12,1,0),
IF(AND(COUNTIF(BE84,"&gt;0")&gt;0,D84="m",J84="U15"),
     IF(BE84&gt;Normwerte!$F$11,1,0),
IF(AND(COUNTIF(BE84,"&gt;0")&gt;0,D84="m",J84="U16"),
     IF(BE84&gt;Normwerte!$F$10,1,0),
IF(AND(COUNTIF(BE84,"&gt;0")&gt;0,D84="m",J84="U17"),
     IF(BE84&gt;Normwerte!$F$9,1,0),
IF(AND(COUNTIF(BE84,"&gt;0")&gt;0,D84="m",J84="U18"),
     IF(BE84&gt;Normwerte!$F$8,1,0),
IF(AND(COUNTIF(BE84,"&gt;0")&gt;0,D84="w",J84="U13"),
     IF(BE84&gt;Normwerte!$F$7,1,0),
IF(AND(COUNTIF(BE84,"&gt;0")&gt;0,D84="w",J84="U14"),
     IF(BE84&gt;Normwerte!$F$6,1,0),
IF(AND(COUNTIF(BE84,"&gt;0")&gt;0,D84="w",J84="U15"),
     IF(BE84&gt;Normwerte!$F$5,1,0),
IF(AND(COUNTIF(BE84,"&gt;0")&gt;0,D84="w",J84="U16"),
     IF(BE84&gt;Normwerte!$F$4,1,0),
IF(AND(COUNTIF(BE84,"&gt;0")&gt;0,D84="w",J84="U17"),
     IF(BE84&gt;Normwerte!$F$3,1,0),
IF(AND(COUNTIF(BE84,"&gt;0")&gt;0,D84="w",J84="U18"),
     IF(BE84&gt;Normwerte!$F$2,1,0),"")
)))))))))))</f>
        <v/>
      </c>
      <c r="BG84" s="6"/>
      <c r="BH84" s="6"/>
      <c r="BI84" s="6"/>
      <c r="BJ84" s="40" t="str">
        <f>IF(COUNTIF(Table25[[#This Row],[Schlagballwurf V1
'[km/h']]:[Schlagballwurf V3
'[km/h']]],"&gt;0")&gt;0,
     MAX(Table25[[#This Row],[Schlagballwurf V1
'[km/h']]:[Schlagballwurf V3
'[km/h']]]),
     "")</f>
        <v/>
      </c>
      <c r="BK84" s="57" t="str">
        <f t="shared" si="21"/>
        <v/>
      </c>
      <c r="BL84" s="38" t="str">
        <f>IF(AND(COUNTIF(BK84,"&gt;0")&gt;0,D84="m",J84="U13"),
     IF(BK84&gt;Normwerte!$G$13,1,0),
IF(AND(COUNTIF(BK84,"&gt;0")&gt;0,D84="m",J84="U14"),
     IF(BK84&gt;Normwerte!$G$12,1,0),
IF(AND(COUNTIF(BK84,"&gt;0")&gt;0,D84="m",J84="U15"),
     IF(BK84&gt;Normwerte!$G$11,1,0),
IF(AND(COUNTIF(BK84,"&gt;0")&gt;0,D84="m",J84="U16"),
     IF(BK84&gt;Normwerte!$G$10,1,0),
IF(AND(COUNTIF(BK84,"&gt;0")&gt;0,D84="m",J84="U17"),
     IF(BK84&gt;Normwerte!$G$9,1,0),
IF(AND(COUNTIF(BK84,"&gt;0")&gt;0,D84="m",J84="U18"),
     IF(BK84&gt;Normwerte!$G$8,1,0),
IF(AND(COUNTIF(BK84,"&gt;0")&gt;0,D84="w",J84="U13"),
     IF(BK84&gt;Normwerte!$G$7,1,0),
IF(AND(COUNTIF(BK84,"&gt;0")&gt;0,D84="w",J84="U14"),
     IF(BK84&gt;Normwerte!$G$6,1,0),
IF(AND(COUNTIF(BK84,"&gt;0")&gt;0,D84="w",J84="U15"),
     IF(BK84&gt;Normwerte!$G$5,1,0),
IF(AND(COUNTIF(BK84,"&gt;0")&gt;0,D84="w",J84="U16"),
     IF(BK84&gt;Normwerte!$G$4,1,0),
IF(AND(COUNTIF(BK84,"&gt;0")&gt;0,D84="w",J84="U17"),
     IF(BK84&gt;Normwerte!$G$3,1,0),
IF(AND(COUNTIF(BK84,"&gt;0")&gt;0,D84="w",J84="U18"),
     IF(BK84&gt;Normwerte!$G$2,1,0),"")
)))))))))))</f>
        <v/>
      </c>
      <c r="BM84" s="6"/>
      <c r="BN84" s="6"/>
      <c r="BO84" s="6"/>
      <c r="BP84" s="6"/>
      <c r="BQ84" s="40" t="str">
        <f>IF(COUNTIF(Table25[[#This Row],[T-Test links
V1
'[s']]:[T-Test links
V2
'[s']]],"&gt;0")&gt;0,
     MIN(Table25[[#This Row],[T-Test links
V1
'[s']]:[T-Test links
V2
'[s']]]),
     "")</f>
        <v/>
      </c>
      <c r="BR84" s="40" t="str">
        <f>IF(COUNTIF(Table25[[#This Row],[T-Test rechts 
V1
'[s']]:[T-Test rechts
V2
'[s']]],"&gt;0")&gt;0,
     MIN(Table25[[#This Row],[T-Test rechts 
V1
'[s']]:[T-Test rechts
V2
'[s']]]),
     "")</f>
        <v/>
      </c>
      <c r="BS8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4" s="57" t="str">
        <f t="shared" si="23"/>
        <v/>
      </c>
      <c r="BU84" s="38" t="str">
        <f>IF(AND(COUNTIF(BT84,"&gt;0")&gt;0,D84="m",J84="U13"),
     IF(BT84&gt;Normwerte!$H$13,1,0),
IF(AND(COUNTIF(BT84,"&gt;0")&gt;0,D84="m",J84="U14"),
     IF(BT84&gt;Normwerte!$H$12,1,0),
IF(AND(COUNTIF(BT84,"&gt;0")&gt;0,D84="m",J84="U15"),
     IF(BT84&gt;Normwerte!$H$11,1,0),
IF(AND(COUNTIF(BT84,"&gt;0")&gt;0,D84="m",J84="U16"),
     IF(BT84&gt;Normwerte!$H$10,1,0),
IF(AND(COUNTIF(BT84,"&gt;0")&gt;0,D84="m",J84="U17"),
     IF(BT84&gt;Normwerte!$H$9,1,0),
IF(AND(COUNTIF(BT84,"&gt;0")&gt;0,D84="m",J84="U18"),
     IF(BT84&gt;Normwerte!$H$8,1,0),
IF(AND(COUNTIF(BT84,"&gt;0")&gt;0,D84="w",J84="U13"),
     IF(BT84&gt;Normwerte!$H$7,1,0),
IF(AND(COUNTIF(BT84,"&gt;0")&gt;0,D84="w",J84="U14"),
     IF(BT84&gt;Normwerte!$H$6,1,0),
IF(AND(COUNTIF(BT84,"&gt;0")&gt;0,D84="w",J84="U15"),
     IF(BT84&gt;Normwerte!$H$5,1,0),
IF(AND(COUNTIF(BT84,"&gt;0")&gt;0,D84="w",J84="U16"),
     IF(BT84&gt;Normwerte!$H$4,1,0),
IF(AND(COUNTIF(BT84,"&gt;0")&gt;0,D84="w",J84="U17"),
     IF(BT84&gt;Normwerte!$H$3,1,0),
IF(AND(COUNTIF(BT84,"&gt;0")&gt;0,D84="w",J84="U18"),
     IF(BT84&gt;Normwerte!$H$2,1,0),"")
)))))))))))</f>
        <v/>
      </c>
    </row>
    <row r="85" spans="2:73" x14ac:dyDescent="0.45">
      <c r="B85" s="103"/>
      <c r="C85" s="103"/>
      <c r="D85" s="43"/>
      <c r="E85" s="93"/>
      <c r="F85" s="53"/>
      <c r="G85" s="5"/>
      <c r="H85" s="95"/>
      <c r="I85" s="12" t="str">
        <f>IF(ISBLANK(Table25[[#This Row],[Geb.Datum
'[TT.MM.JJJJ']]]),"",
     YEAR(Table25[[#This Row],[Geb.Datum
'[TT.MM.JJJJ']]]))</f>
        <v/>
      </c>
      <c r="J85" s="30" t="str">
        <f>_xlfn.XLOOKUP(Table25[[#This Row],[Geburtsjahr]],Altersklasse!$B$2:$B$7,Altersklasse!$A$2:$A$7,"",0)</f>
        <v/>
      </c>
      <c r="K85" s="42" t="str">
        <f t="shared" si="25"/>
        <v/>
      </c>
      <c r="L85" s="50" t="str">
        <f>IF(OR(ISBLANK(AF85),NOT(ISNUMBER(AF85))),"",IF(AND(AF85&gt;0,D85="m",J85="U13"),
    IF(AF85&gt;Normwerte!$J$13,2,IF(AF85&gt;Normwerte!$I$13,1,0)),
IF(AND(AF85&gt;0,D85="m",J85="U14"),
     IF(AF85&gt;Normwerte!$J$12,2,IF(AF85&gt;Normwerte!$I$12,1,0)),
IF(AND(AF85&gt;0,D85="m",J85="U15"),
     IF(AF85&gt;Normwerte!$J$11,2,IF(AF85&gt;Normwerte!$I$11,1,0)),
IF(AND(AF85&gt;0,D85="m",J85="U16"),
     IF(AF85&gt;Normwerte!$J$10,2,IF(AF85&gt;Normwerte!$I$10,1,0)),
IF(AND(AF85&gt;0,D85="m",J85="U17"),
     IF(AF85&gt;Normwerte!$J$9,2,IF(AF85&gt;Normwerte!$I$9,1,0)),
IF(AND(AF85&gt;0,D85="m",J85="U18"),
     IF(AF85&gt;Normwerte!$J$8,2,IF(AF85&gt;Normwerte!$I$8,1,0)),
IF(AND(AF85&gt;0,D85="w",J85="U13"),
     IF(AF85&gt;Normwerte!$J$7,2,IF(AF85&gt;Normwerte!$I$7,1,0)),
IF(AND(AF85&gt;0,D85="w",J85="U14"),
     IF(AF85&gt;Normwerte!$J$6,2,IF(AF85&gt;Normwerte!$I$6,1,0)),
IF(AND(AF85&gt;0,D85="w",J85="U15"),
     IF(AF85&gt;Normwerte!$J$5,2,IF(AF85&gt;Normwerte!$I$5,1,0)),
IF(AND(AF85&gt;0,D85="w",J85="U16"),
     IF(AF85&gt;Normwerte!$J$4,2,IF(AF85&gt;Normwerte!$I$4,1,0)),
IF(AND(AF85&gt;0,D85="w",J85="U17"),
     IF(AF85&gt;Normwerte!$J$3,2,IF(AF85&gt;Normwerte!$I$3,1,0)),
IF(AND(AF85&gt;0,D85="w",J85="U18"),
     IF(AF85&gt;Normwerte!$J$2,2,IF(AF85&gt;Normwerte!$I$2,1,0)),"")
))))))))))))</f>
        <v/>
      </c>
      <c r="M85" s="64" t="str">
        <f>IF(AND(Table25[[#This Row],[Position '[L/AA/MB/S/D']]]="L",L85&lt;2),1,Table25[[#This Row],[Landeskader
Punkte
Anthro Berechnung]])</f>
        <v/>
      </c>
      <c r="N85" s="65" t="str">
        <f>IFERROR(IF((Table25[[#This Row],[Z-Score CMJ]]+Table25[[#This Row],[Z Score Spike]])&gt;0, (Table25[[#This Row],[Z-Score CMJ]]+Table25[[#This Row],[Z Score Spike]])/2, ""), "")</f>
        <v/>
      </c>
      <c r="O85" s="63" t="str">
        <f>IF(AND(COUNTIF(N85,"&gt;0")&gt;0,D85="m",J85="U13"),
    IF(N85&gt;Normwerte!$C$13,1,0),
IF(AND(COUNTIF(N85,"&gt;0")&gt;0,D85="m",J85="U14"),
     IF(N85&gt;Normwerte!$C$12,1,0),
IF(AND(COUNTIF(N85,"&gt;0")&gt;0,D85="m",J85="U15"),
     IF(N85&gt;Normwerte!$C$11,1,0),
IF(AND(COUNTIF(N85,"&gt;0")&gt;0,D85="m",J85="U16"),
     IF(N85&gt;Normwerte!$C$10,1,0),
IF(AND(COUNTIF(N85,"&gt;0")&gt;0,D85="m",J85="U17"),
     IF(N85&gt;Normwerte!$C$9,1,0),
IF(AND(COUNTIF(N85,"&gt;0")&gt;0,D85="m",J85="U18"),
     IF(N85&gt;Normwerte!$C$8,1,0),
IF(AND(COUNTIF(N85,"&gt;0")&gt;0,D85="w",J85="U13"),
     IF(N85&gt;Normwerte!$C$7,1,0),
IF(AND(COUNTIF(N85,"&gt;0")&gt;0,D85="w",J85="U14"),
     IF(N85&gt;Normwerte!$C$6,1,0),
IF(AND(COUNTIF(N85,"&gt;0")&gt;0,D85="w",J85="U15"),
     IF(N85&gt;Normwerte!$C$5,1,0),
IF(AND(COUNTIF(N85,"&gt;0")&gt;0,D85="w",J85="U16"),
     IF(N85&gt;Normwerte!$C$4,1,0),
IF(AND(COUNTIF(N85,"&gt;0")&gt;0,D85="w",J85="U17"),
     IF(N85&gt;Normwerte!$C$3,1,0),
IF(AND(COUNTIF(N85,"&gt;0")&gt;0,D85="w",J85="U18"),
     IF(N85&gt;Normwerte!$C$2,1,0),"")
)))))))))))</f>
        <v/>
      </c>
      <c r="P8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5" s="63" t="str">
        <f>IF(AND(COUNTIF(P85,"&gt;0")&gt;0,D85="m",J85="U13"),
    IF(P85&gt;Normwerte!$F$13,1,0),
IF(AND(COUNTIF(P85,"&gt;0")&gt;0,D85="m",J85="U14"),
     IF(P85&gt;Normwerte!$F$12,1,0),
IF(AND(COUNTIF(P85,"&gt;0")&gt;0,D85="m",J85="U15"),
     IF(P85&gt;Normwerte!$F$11,1,0),
IF(AND(COUNTIF(P85,"&gt;0")&gt;0,D85="m",J85="U16"),
     IF(P85&gt;Normwerte!$F$10,1,0),
IF(AND(COUNTIF(P85,"&gt;0")&gt;0,D85="m",J85="U17"),
     IF(P85&gt;Normwerte!$F$9,1,0),
IF(AND(COUNTIF(P85,"&gt;0")&gt;0,D85="m",J85="U18"),
     IF(P85&gt;Normwerte!$F$8,1,0),
IF(AND(COUNTIF(P85,"&gt;0")&gt;0,D85="w",J85="U13"),
     IF(P85&gt;Normwerte!$F$7,1,0),
IF(AND(COUNTIF(P85,"&gt;0")&gt;0,D85="w",J85="U14"),
     IF(P85&gt;Normwerte!$F$6,1,0),
IF(AND(COUNTIF(P85,"&gt;0")&gt;0,D85="w",J85="U15"),
     IF(P85&gt;Normwerte!$F$5,1,0),
IF(AND(COUNTIF(P85,"&gt;0")&gt;0,D85="w",J85="U16"),
     IF(P85&gt;Normwerte!$F$4,1,0),
IF(AND(COUNTIF(P85,"&gt;0")&gt;0,D85="w",J85="U17"),
     IF(P85&gt;Normwerte!$F$3,1,0),
IF(AND(COUNTIF(P85,"&gt;0")&gt;0,D85="w",J85="U18"),
     IF(P85&gt;Normwerte!$F$2,1,0),"")
)))))))))))</f>
        <v/>
      </c>
      <c r="R85" s="66" t="str">
        <f>Table25[[#This Row],[Punkte
T-Test]]</f>
        <v/>
      </c>
      <c r="S85" s="73" t="str">
        <f>IF(SUMIF(Table25[[#This Row],[Landeskader
Punkte
Anthro]:[Landeskader
Punkte
T-Test]],"&gt;0")=0,
    "",
    SUM(M85,O85,Q85,R85))</f>
        <v/>
      </c>
      <c r="T85" s="101"/>
      <c r="U85" s="101"/>
      <c r="V85" s="26"/>
      <c r="W85" s="26"/>
      <c r="X85" s="26"/>
      <c r="Y85" s="24"/>
      <c r="Z85" s="24"/>
      <c r="AA85" s="24"/>
      <c r="AB85" s="26"/>
      <c r="AC85" s="26"/>
      <c r="AD8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5" s="55" t="str">
        <f t="shared" si="24"/>
        <v/>
      </c>
      <c r="AF85" s="75" t="str">
        <f t="shared" si="17"/>
        <v/>
      </c>
      <c r="AG85" s="74"/>
      <c r="AH85" s="52"/>
      <c r="AI85" s="24"/>
      <c r="AJ85" s="36" t="str">
        <f>IF(COUNTIF(Table25[[#This Row],[Jump &amp; Reach 
(CMJ) V1]:[Jump &amp; Reach 
(CMJ) V3]],"&gt;0")&gt;0,
     MAX(Table25[[#This Row],[Jump &amp; Reach 
(CMJ) V1]:[Jump &amp; Reach 
(CMJ) V3]]),
     "")</f>
        <v/>
      </c>
      <c r="AK85" s="37" t="str">
        <f>IF(COUNTIF(Table25[[#This Row],[Jump &amp; Reach 
(CMJ) max.]],"&gt;0")&gt;0,
     Table25[[#This Row],[Jump &amp; Reach 
(CMJ) max.]]-Table25[[#This Row],[Reichhöhe
einarmig '[cm']]],
     "")</f>
        <v/>
      </c>
      <c r="AL85" s="57" t="str">
        <f t="shared" si="18"/>
        <v/>
      </c>
      <c r="AM85" s="38" t="str">
        <f>IF(AND(COUNTIF(AL85,"&gt;0")&gt;0,D85="m",J85="U13"),
    IF(AL85&gt;Normwerte!$C$13,1,0),
IF(AND(COUNTIF(AL85,"&gt;0")&gt;0,D85="m",J85="U14"),
     IF(AL85&gt;Normwerte!$C$12,1,0),
IF(AND(COUNTIF(AL85,"&gt;0")&gt;0,D85="m",J85="U15"),
     IF(AL85&gt;Normwerte!$C$11,1,0),
IF(AND(COUNTIF(AL85,"&gt;0")&gt;0,D85="m",J85="U16"),
     IF(AL85&gt;Normwerte!$C$10,1,0),
IF(AND(COUNTIF(AL85,"&gt;0")&gt;0,D85="m",J85="U17"),
     IF(AL85&gt;Normwerte!$C$9,1,0),
IF(AND(COUNTIF(AL85,"&gt;0")&gt;0,D85="m",J85="U18"),
     IF(AL85&gt;Normwerte!$C$8,1,0),
IF(AND(COUNTIF(AL85,"&gt;0")&gt;0,D85="w",J85="U13"),
     IF(AL85&gt;Normwerte!$C$7,1,0),
IF(AND(COUNTIF(AL85,"&gt;0")&gt;0,D85="w",J85="U14"),
     IF(AL85&gt;Normwerte!$C$6,1,0),
IF(AND(COUNTIF(AL85,"&gt;0")&gt;0,D85="w",J85="U15"),
     IF(AL85&gt;Normwerte!$C$5,1,0),
IF(AND(COUNTIF(AL85,"&gt;0")&gt;0,D85="w",J85="U16"),
     IF(AL85&gt;Normwerte!$C$4,1,0),
IF(AND(COUNTIF(AL85,"&gt;0")&gt;0,D85="w",J85="U17"),
     IF(AL85&gt;Normwerte!$C$3,1,0),
IF(AND(COUNTIF(AL85,"&gt;0")&gt;0,D85="w",J85="U18"),
     IF(AL85&gt;Normwerte!$C$2,1,0),"")
)))))))))))</f>
        <v/>
      </c>
      <c r="AN85" s="6"/>
      <c r="AO85" s="6"/>
      <c r="AP85" s="6"/>
      <c r="AQ8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5" s="38" t="str">
        <f>IF(COUNTIF(Table25[[#This Row],[Jump &amp; Reach 
(Spike) max.]],"&gt;0")&gt;0,
     Table25[[#This Row],[Jump &amp; Reach 
(Spike) max.]]-Table25[[#This Row],[Reichhöhe
einarmig '[cm']]],
     "")</f>
        <v/>
      </c>
      <c r="AS85" s="57" t="str">
        <f t="shared" si="19"/>
        <v/>
      </c>
      <c r="AT85" s="38" t="str">
        <f>IF(AND(COUNTIF(AS85,"&gt;0")&gt;0,D85="m",J85="U13"),
    IF(AS85&gt;Normwerte!$D$13,1,0),
IF(AND(COUNTIF(AS85,"&gt;0")&gt;0,D85="m",J85="U14"),
     IF(AS85&gt;Normwerte!$D$12,1,0),
IF(AND(COUNTIF(AS85,"&gt;0")&gt;0,D85="m",J85="U15"),
     IF(AS85&gt;Normwerte!$D$11,1,0),
IF(AND(COUNTIF(AS85,"&gt;0")&gt;0,D85="m",J85="U16"),
     IF(AS85&gt;Normwerte!$D$10,1,0),
IF(AND(COUNTIF(AS85,"&gt;0")&gt;0,D85="m",J85="U17"),
     IF(AS85&gt;Normwerte!$D$9,1,0),
IF(AND(COUNTIF(AS85,"&gt;0")&gt;0,D85="m",J85="U18"),
     IF(AS85&gt;Normwerte!$D$8,1,0),
IF(AND(COUNTIF(AS85,"&gt;0")&gt;0,D85="w",J85="U13"),
     IF(AS85&gt;Normwerte!$D$7,1,0),
IF(AND(COUNTIF(AS85,"&gt;0")&gt;0,D85="w",J85="U14"),
     IF(AS85&gt;Normwerte!$D$6,1,0),
IF(AND(COUNTIF(AS85,"&gt;0")&gt;0,D85="w",J85="U15"),
     IF(AS85&gt;Normwerte!$D$5,1,0),
IF(AND(COUNTIF(AS85,"&gt;0")&gt;0,D85="w",J85="U16"),
     IF(AS85&gt;Normwerte!$D$4,1,0),
IF(AND(COUNTIF(AS85,"&gt;0")&gt;0,D85="w",J85="U17"),
     IF(AS85&gt;Normwerte!$D$3,1,0),
IF(AND(COUNTIF(AS85,"&gt;0")&gt;0,D85="w",J85="U18"),
     IF(AS85&gt;Normwerte!$D$2,1,0),"")
)))))))))))</f>
        <v/>
      </c>
      <c r="AU85" s="6"/>
      <c r="AV85" s="6"/>
      <c r="AW85" s="6"/>
      <c r="AX8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5" s="57" t="str">
        <f t="shared" si="20"/>
        <v/>
      </c>
      <c r="AZ85" s="38" t="str">
        <f>IF(AND(COUNTIF(AY85,"&gt;0")&gt;0,D85="m",J85="U13"),
    IF(AY85&gt;Normwerte!$E$13,1,0),
IF(AND(COUNTIF(AY85,"&gt;0")&gt;0,D85="m",J85="U14"),
     IF(AY85&gt;Normwerte!$E$12,1,0),
IF(AND(COUNTIF(AY85,"&gt;0")&gt;0,D85="m",J85="U15"),
     IF(AY85&gt;Normwerte!$E$11,1,0),
IF(AND(COUNTIF(AY85,"&gt;0")&gt;0,D85="m",J85="U16"),
     IF(AY85&gt;Normwerte!$E$10,1,0),
IF(AND(COUNTIF(AY85,"&gt;0")&gt;0,D85="m",J85="U17"),
     IF(AY85&gt;Normwerte!$E$9,1,0),
IF(AND(COUNTIF(AY85,"&gt;0")&gt;0,D85="m",J85="U18"),
     IF(AY85&gt;Normwerte!$E$8,1,0),
IF(AND(COUNTIF(AY85,"&gt;0")&gt;0,D85="w",J85="U13"),
     IF(AY85&gt;Normwerte!$E$7,1,0),
IF(AND(COUNTIF(AY85,"&gt;0")&gt;0,D85="w",J85="U14"),
     IF(AY85&gt;Normwerte!$E$6,1,0),
IF(AND(COUNTIF(AY85,"&gt;0")&gt;0,D85="w",J85="U15"),
     IF(AY85&gt;Normwerte!$E$5,1,0),
IF(AND(COUNTIF(AY85,"&gt;0")&gt;0,D85="w",J85="U16"),
     IF(AY85&gt;Normwerte!$E$4,1,0),
IF(AND(COUNTIF(AY85,"&gt;0")&gt;0,D85="w",J85="U17"),
     IF(AY85&gt;Normwerte!$E$3,1,0),
IF(AND(COUNTIF(AY85,"&gt;0")&gt;0,D85="w",J85="U18"),
     IF(AY85&gt;Normwerte!$E$2,1,0),"")
)))))))))))</f>
        <v/>
      </c>
      <c r="BA85" s="6"/>
      <c r="BB85" s="6"/>
      <c r="BC85" s="6"/>
      <c r="BD8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5" s="56" t="str">
        <f t="shared" si="22"/>
        <v/>
      </c>
      <c r="BF85" s="38" t="str">
        <f>IF(AND(COUNTIF(BE85,"&gt;0")&gt;0,D85="m",J85="U13"),
    IF(BE85&gt;Normwerte!$F$13,1,0),
IF(AND(COUNTIF(BE85,"&gt;0")&gt;0,D85="m",J85="U14"),
     IF(BE85&gt;Normwerte!$F$12,1,0),
IF(AND(COUNTIF(BE85,"&gt;0")&gt;0,D85="m",J85="U15"),
     IF(BE85&gt;Normwerte!$F$11,1,0),
IF(AND(COUNTIF(BE85,"&gt;0")&gt;0,D85="m",J85="U16"),
     IF(BE85&gt;Normwerte!$F$10,1,0),
IF(AND(COUNTIF(BE85,"&gt;0")&gt;0,D85="m",J85="U17"),
     IF(BE85&gt;Normwerte!$F$9,1,0),
IF(AND(COUNTIF(BE85,"&gt;0")&gt;0,D85="m",J85="U18"),
     IF(BE85&gt;Normwerte!$F$8,1,0),
IF(AND(COUNTIF(BE85,"&gt;0")&gt;0,D85="w",J85="U13"),
     IF(BE85&gt;Normwerte!$F$7,1,0),
IF(AND(COUNTIF(BE85,"&gt;0")&gt;0,D85="w",J85="U14"),
     IF(BE85&gt;Normwerte!$F$6,1,0),
IF(AND(COUNTIF(BE85,"&gt;0")&gt;0,D85="w",J85="U15"),
     IF(BE85&gt;Normwerte!$F$5,1,0),
IF(AND(COUNTIF(BE85,"&gt;0")&gt;0,D85="w",J85="U16"),
     IF(BE85&gt;Normwerte!$F$4,1,0),
IF(AND(COUNTIF(BE85,"&gt;0")&gt;0,D85="w",J85="U17"),
     IF(BE85&gt;Normwerte!$F$3,1,0),
IF(AND(COUNTIF(BE85,"&gt;0")&gt;0,D85="w",J85="U18"),
     IF(BE85&gt;Normwerte!$F$2,1,0),"")
)))))))))))</f>
        <v/>
      </c>
      <c r="BG85" s="6"/>
      <c r="BH85" s="6"/>
      <c r="BI85" s="6"/>
      <c r="BJ85" s="40" t="str">
        <f>IF(COUNTIF(Table25[[#This Row],[Schlagballwurf V1
'[km/h']]:[Schlagballwurf V3
'[km/h']]],"&gt;0")&gt;0,
     MAX(Table25[[#This Row],[Schlagballwurf V1
'[km/h']]:[Schlagballwurf V3
'[km/h']]]),
     "")</f>
        <v/>
      </c>
      <c r="BK85" s="57" t="str">
        <f t="shared" si="21"/>
        <v/>
      </c>
      <c r="BL85" s="38" t="str">
        <f>IF(AND(COUNTIF(BK85,"&gt;0")&gt;0,D85="m",J85="U13"),
     IF(BK85&gt;Normwerte!$G$13,1,0),
IF(AND(COUNTIF(BK85,"&gt;0")&gt;0,D85="m",J85="U14"),
     IF(BK85&gt;Normwerte!$G$12,1,0),
IF(AND(COUNTIF(BK85,"&gt;0")&gt;0,D85="m",J85="U15"),
     IF(BK85&gt;Normwerte!$G$11,1,0),
IF(AND(COUNTIF(BK85,"&gt;0")&gt;0,D85="m",J85="U16"),
     IF(BK85&gt;Normwerte!$G$10,1,0),
IF(AND(COUNTIF(BK85,"&gt;0")&gt;0,D85="m",J85="U17"),
     IF(BK85&gt;Normwerte!$G$9,1,0),
IF(AND(COUNTIF(BK85,"&gt;0")&gt;0,D85="m",J85="U18"),
     IF(BK85&gt;Normwerte!$G$8,1,0),
IF(AND(COUNTIF(BK85,"&gt;0")&gt;0,D85="w",J85="U13"),
     IF(BK85&gt;Normwerte!$G$7,1,0),
IF(AND(COUNTIF(BK85,"&gt;0")&gt;0,D85="w",J85="U14"),
     IF(BK85&gt;Normwerte!$G$6,1,0),
IF(AND(COUNTIF(BK85,"&gt;0")&gt;0,D85="w",J85="U15"),
     IF(BK85&gt;Normwerte!$G$5,1,0),
IF(AND(COUNTIF(BK85,"&gt;0")&gt;0,D85="w",J85="U16"),
     IF(BK85&gt;Normwerte!$G$4,1,0),
IF(AND(COUNTIF(BK85,"&gt;0")&gt;0,D85="w",J85="U17"),
     IF(BK85&gt;Normwerte!$G$3,1,0),
IF(AND(COUNTIF(BK85,"&gt;0")&gt;0,D85="w",J85="U18"),
     IF(BK85&gt;Normwerte!$G$2,1,0),"")
)))))))))))</f>
        <v/>
      </c>
      <c r="BM85" s="6"/>
      <c r="BN85" s="6"/>
      <c r="BO85" s="6"/>
      <c r="BP85" s="6"/>
      <c r="BQ85" s="40" t="str">
        <f>IF(COUNTIF(Table25[[#This Row],[T-Test links
V1
'[s']]:[T-Test links
V2
'[s']]],"&gt;0")&gt;0,
     MIN(Table25[[#This Row],[T-Test links
V1
'[s']]:[T-Test links
V2
'[s']]]),
     "")</f>
        <v/>
      </c>
      <c r="BR85" s="40" t="str">
        <f>IF(COUNTIF(Table25[[#This Row],[T-Test rechts 
V1
'[s']]:[T-Test rechts
V2
'[s']]],"&gt;0")&gt;0,
     MIN(Table25[[#This Row],[T-Test rechts 
V1
'[s']]:[T-Test rechts
V2
'[s']]]),
     "")</f>
        <v/>
      </c>
      <c r="BS8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5" s="57" t="str">
        <f t="shared" si="23"/>
        <v/>
      </c>
      <c r="BU85" s="38" t="str">
        <f>IF(AND(COUNTIF(BT85,"&gt;0")&gt;0,D85="m",J85="U13"),
     IF(BT85&gt;Normwerte!$H$13,1,0),
IF(AND(COUNTIF(BT85,"&gt;0")&gt;0,D85="m",J85="U14"),
     IF(BT85&gt;Normwerte!$H$12,1,0),
IF(AND(COUNTIF(BT85,"&gt;0")&gt;0,D85="m",J85="U15"),
     IF(BT85&gt;Normwerte!$H$11,1,0),
IF(AND(COUNTIF(BT85,"&gt;0")&gt;0,D85="m",J85="U16"),
     IF(BT85&gt;Normwerte!$H$10,1,0),
IF(AND(COUNTIF(BT85,"&gt;0")&gt;0,D85="m",J85="U17"),
     IF(BT85&gt;Normwerte!$H$9,1,0),
IF(AND(COUNTIF(BT85,"&gt;0")&gt;0,D85="m",J85="U18"),
     IF(BT85&gt;Normwerte!$H$8,1,0),
IF(AND(COUNTIF(BT85,"&gt;0")&gt;0,D85="w",J85="U13"),
     IF(BT85&gt;Normwerte!$H$7,1,0),
IF(AND(COUNTIF(BT85,"&gt;0")&gt;0,D85="w",J85="U14"),
     IF(BT85&gt;Normwerte!$H$6,1,0),
IF(AND(COUNTIF(BT85,"&gt;0")&gt;0,D85="w",J85="U15"),
     IF(BT85&gt;Normwerte!$H$5,1,0),
IF(AND(COUNTIF(BT85,"&gt;0")&gt;0,D85="w",J85="U16"),
     IF(BT85&gt;Normwerte!$H$4,1,0),
IF(AND(COUNTIF(BT85,"&gt;0")&gt;0,D85="w",J85="U17"),
     IF(BT85&gt;Normwerte!$H$3,1,0),
IF(AND(COUNTIF(BT85,"&gt;0")&gt;0,D85="w",J85="U18"),
     IF(BT85&gt;Normwerte!$H$2,1,0),"")
)))))))))))</f>
        <v/>
      </c>
    </row>
    <row r="86" spans="2:73" x14ac:dyDescent="0.45">
      <c r="B86" s="103"/>
      <c r="C86" s="103"/>
      <c r="D86" s="43"/>
      <c r="E86" s="93"/>
      <c r="F86" s="53"/>
      <c r="G86" s="5"/>
      <c r="H86" s="95"/>
      <c r="I86" s="12" t="str">
        <f>IF(ISBLANK(Table25[[#This Row],[Geb.Datum
'[TT.MM.JJJJ']]]),"",
     YEAR(Table25[[#This Row],[Geb.Datum
'[TT.MM.JJJJ']]]))</f>
        <v/>
      </c>
      <c r="J86" s="30" t="str">
        <f>_xlfn.XLOOKUP(Table25[[#This Row],[Geburtsjahr]],Altersklasse!$B$2:$B$7,Altersklasse!$A$2:$A$7,"",0)</f>
        <v/>
      </c>
      <c r="K86" s="42" t="str">
        <f t="shared" si="25"/>
        <v/>
      </c>
      <c r="L86" s="50" t="str">
        <f>IF(OR(ISBLANK(AF86),NOT(ISNUMBER(AF86))),"",IF(AND(AF86&gt;0,D86="m",J86="U13"),
    IF(AF86&gt;Normwerte!$J$13,2,IF(AF86&gt;Normwerte!$I$13,1,0)),
IF(AND(AF86&gt;0,D86="m",J86="U14"),
     IF(AF86&gt;Normwerte!$J$12,2,IF(AF86&gt;Normwerte!$I$12,1,0)),
IF(AND(AF86&gt;0,D86="m",J86="U15"),
     IF(AF86&gt;Normwerte!$J$11,2,IF(AF86&gt;Normwerte!$I$11,1,0)),
IF(AND(AF86&gt;0,D86="m",J86="U16"),
     IF(AF86&gt;Normwerte!$J$10,2,IF(AF86&gt;Normwerte!$I$10,1,0)),
IF(AND(AF86&gt;0,D86="m",J86="U17"),
     IF(AF86&gt;Normwerte!$J$9,2,IF(AF86&gt;Normwerte!$I$9,1,0)),
IF(AND(AF86&gt;0,D86="m",J86="U18"),
     IF(AF86&gt;Normwerte!$J$8,2,IF(AF86&gt;Normwerte!$I$8,1,0)),
IF(AND(AF86&gt;0,D86="w",J86="U13"),
     IF(AF86&gt;Normwerte!$J$7,2,IF(AF86&gt;Normwerte!$I$7,1,0)),
IF(AND(AF86&gt;0,D86="w",J86="U14"),
     IF(AF86&gt;Normwerte!$J$6,2,IF(AF86&gt;Normwerte!$I$6,1,0)),
IF(AND(AF86&gt;0,D86="w",J86="U15"),
     IF(AF86&gt;Normwerte!$J$5,2,IF(AF86&gt;Normwerte!$I$5,1,0)),
IF(AND(AF86&gt;0,D86="w",J86="U16"),
     IF(AF86&gt;Normwerte!$J$4,2,IF(AF86&gt;Normwerte!$I$4,1,0)),
IF(AND(AF86&gt;0,D86="w",J86="U17"),
     IF(AF86&gt;Normwerte!$J$3,2,IF(AF86&gt;Normwerte!$I$3,1,0)),
IF(AND(AF86&gt;0,D86="w",J86="U18"),
     IF(AF86&gt;Normwerte!$J$2,2,IF(AF86&gt;Normwerte!$I$2,1,0)),"")
))))))))))))</f>
        <v/>
      </c>
      <c r="M86" s="64" t="str">
        <f>IF(AND(Table25[[#This Row],[Position '[L/AA/MB/S/D']]]="L",L86&lt;2),1,Table25[[#This Row],[Landeskader
Punkte
Anthro Berechnung]])</f>
        <v/>
      </c>
      <c r="N86" s="65" t="str">
        <f>IFERROR(IF((Table25[[#This Row],[Z-Score CMJ]]+Table25[[#This Row],[Z Score Spike]])&gt;0, (Table25[[#This Row],[Z-Score CMJ]]+Table25[[#This Row],[Z Score Spike]])/2, ""), "")</f>
        <v/>
      </c>
      <c r="O86" s="63" t="str">
        <f>IF(AND(COUNTIF(N86,"&gt;0")&gt;0,D86="m",J86="U13"),
    IF(N86&gt;Normwerte!$C$13,1,0),
IF(AND(COUNTIF(N86,"&gt;0")&gt;0,D86="m",J86="U14"),
     IF(N86&gt;Normwerte!$C$12,1,0),
IF(AND(COUNTIF(N86,"&gt;0")&gt;0,D86="m",J86="U15"),
     IF(N86&gt;Normwerte!$C$11,1,0),
IF(AND(COUNTIF(N86,"&gt;0")&gt;0,D86="m",J86="U16"),
     IF(N86&gt;Normwerte!$C$10,1,0),
IF(AND(COUNTIF(N86,"&gt;0")&gt;0,D86="m",J86="U17"),
     IF(N86&gt;Normwerte!$C$9,1,0),
IF(AND(COUNTIF(N86,"&gt;0")&gt;0,D86="m",J86="U18"),
     IF(N86&gt;Normwerte!$C$8,1,0),
IF(AND(COUNTIF(N86,"&gt;0")&gt;0,D86="w",J86="U13"),
     IF(N86&gt;Normwerte!$C$7,1,0),
IF(AND(COUNTIF(N86,"&gt;0")&gt;0,D86="w",J86="U14"),
     IF(N86&gt;Normwerte!$C$6,1,0),
IF(AND(COUNTIF(N86,"&gt;0")&gt;0,D86="w",J86="U15"),
     IF(N86&gt;Normwerte!$C$5,1,0),
IF(AND(COUNTIF(N86,"&gt;0")&gt;0,D86="w",J86="U16"),
     IF(N86&gt;Normwerte!$C$4,1,0),
IF(AND(COUNTIF(N86,"&gt;0")&gt;0,D86="w",J86="U17"),
     IF(N86&gt;Normwerte!$C$3,1,0),
IF(AND(COUNTIF(N86,"&gt;0")&gt;0,D86="w",J86="U18"),
     IF(N86&gt;Normwerte!$C$2,1,0),"")
)))))))))))</f>
        <v/>
      </c>
      <c r="P8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6" s="63" t="str">
        <f>IF(AND(COUNTIF(P86,"&gt;0")&gt;0,D86="m",J86="U13"),
    IF(P86&gt;Normwerte!$F$13,1,0),
IF(AND(COUNTIF(P86,"&gt;0")&gt;0,D86="m",J86="U14"),
     IF(P86&gt;Normwerte!$F$12,1,0),
IF(AND(COUNTIF(P86,"&gt;0")&gt;0,D86="m",J86="U15"),
     IF(P86&gt;Normwerte!$F$11,1,0),
IF(AND(COUNTIF(P86,"&gt;0")&gt;0,D86="m",J86="U16"),
     IF(P86&gt;Normwerte!$F$10,1,0),
IF(AND(COUNTIF(P86,"&gt;0")&gt;0,D86="m",J86="U17"),
     IF(P86&gt;Normwerte!$F$9,1,0),
IF(AND(COUNTIF(P86,"&gt;0")&gt;0,D86="m",J86="U18"),
     IF(P86&gt;Normwerte!$F$8,1,0),
IF(AND(COUNTIF(P86,"&gt;0")&gt;0,D86="w",J86="U13"),
     IF(P86&gt;Normwerte!$F$7,1,0),
IF(AND(COUNTIF(P86,"&gt;0")&gt;0,D86="w",J86="U14"),
     IF(P86&gt;Normwerte!$F$6,1,0),
IF(AND(COUNTIF(P86,"&gt;0")&gt;0,D86="w",J86="U15"),
     IF(P86&gt;Normwerte!$F$5,1,0),
IF(AND(COUNTIF(P86,"&gt;0")&gt;0,D86="w",J86="U16"),
     IF(P86&gt;Normwerte!$F$4,1,0),
IF(AND(COUNTIF(P86,"&gt;0")&gt;0,D86="w",J86="U17"),
     IF(P86&gt;Normwerte!$F$3,1,0),
IF(AND(COUNTIF(P86,"&gt;0")&gt;0,D86="w",J86="U18"),
     IF(P86&gt;Normwerte!$F$2,1,0),"")
)))))))))))</f>
        <v/>
      </c>
      <c r="R86" s="66" t="str">
        <f>Table25[[#This Row],[Punkte
T-Test]]</f>
        <v/>
      </c>
      <c r="S86" s="73" t="str">
        <f>IF(SUMIF(Table25[[#This Row],[Landeskader
Punkte
Anthro]:[Landeskader
Punkte
T-Test]],"&gt;0")=0,
    "",
    SUM(M86,O86,Q86,R86))</f>
        <v/>
      </c>
      <c r="T86" s="101"/>
      <c r="U86" s="101"/>
      <c r="V86" s="26"/>
      <c r="W86" s="26"/>
      <c r="X86" s="26"/>
      <c r="Y86" s="24"/>
      <c r="Z86" s="24"/>
      <c r="AA86" s="24"/>
      <c r="AB86" s="26"/>
      <c r="AC86" s="26"/>
      <c r="AD8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6" s="55" t="str">
        <f t="shared" si="24"/>
        <v/>
      </c>
      <c r="AF86" s="75" t="str">
        <f t="shared" si="17"/>
        <v/>
      </c>
      <c r="AG86" s="74"/>
      <c r="AH86" s="52"/>
      <c r="AI86" s="24"/>
      <c r="AJ86" s="36" t="str">
        <f>IF(COUNTIF(Table25[[#This Row],[Jump &amp; Reach 
(CMJ) V1]:[Jump &amp; Reach 
(CMJ) V3]],"&gt;0")&gt;0,
     MAX(Table25[[#This Row],[Jump &amp; Reach 
(CMJ) V1]:[Jump &amp; Reach 
(CMJ) V3]]),
     "")</f>
        <v/>
      </c>
      <c r="AK86" s="37" t="str">
        <f>IF(COUNTIF(Table25[[#This Row],[Jump &amp; Reach 
(CMJ) max.]],"&gt;0")&gt;0,
     Table25[[#This Row],[Jump &amp; Reach 
(CMJ) max.]]-Table25[[#This Row],[Reichhöhe
einarmig '[cm']]],
     "")</f>
        <v/>
      </c>
      <c r="AL86" s="57" t="str">
        <f t="shared" si="18"/>
        <v/>
      </c>
      <c r="AM86" s="38" t="str">
        <f>IF(AND(COUNTIF(AL86,"&gt;0")&gt;0,D86="m",J86="U13"),
    IF(AL86&gt;Normwerte!$C$13,1,0),
IF(AND(COUNTIF(AL86,"&gt;0")&gt;0,D86="m",J86="U14"),
     IF(AL86&gt;Normwerte!$C$12,1,0),
IF(AND(COUNTIF(AL86,"&gt;0")&gt;0,D86="m",J86="U15"),
     IF(AL86&gt;Normwerte!$C$11,1,0),
IF(AND(COUNTIF(AL86,"&gt;0")&gt;0,D86="m",J86="U16"),
     IF(AL86&gt;Normwerte!$C$10,1,0),
IF(AND(COUNTIF(AL86,"&gt;0")&gt;0,D86="m",J86="U17"),
     IF(AL86&gt;Normwerte!$C$9,1,0),
IF(AND(COUNTIF(AL86,"&gt;0")&gt;0,D86="m",J86="U18"),
     IF(AL86&gt;Normwerte!$C$8,1,0),
IF(AND(COUNTIF(AL86,"&gt;0")&gt;0,D86="w",J86="U13"),
     IF(AL86&gt;Normwerte!$C$7,1,0),
IF(AND(COUNTIF(AL86,"&gt;0")&gt;0,D86="w",J86="U14"),
     IF(AL86&gt;Normwerte!$C$6,1,0),
IF(AND(COUNTIF(AL86,"&gt;0")&gt;0,D86="w",J86="U15"),
     IF(AL86&gt;Normwerte!$C$5,1,0),
IF(AND(COUNTIF(AL86,"&gt;0")&gt;0,D86="w",J86="U16"),
     IF(AL86&gt;Normwerte!$C$4,1,0),
IF(AND(COUNTIF(AL86,"&gt;0")&gt;0,D86="w",J86="U17"),
     IF(AL86&gt;Normwerte!$C$3,1,0),
IF(AND(COUNTIF(AL86,"&gt;0")&gt;0,D86="w",J86="U18"),
     IF(AL86&gt;Normwerte!$C$2,1,0),"")
)))))))))))</f>
        <v/>
      </c>
      <c r="AN86" s="6"/>
      <c r="AO86" s="6"/>
      <c r="AP86" s="6"/>
      <c r="AQ8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6" s="38" t="str">
        <f>IF(COUNTIF(Table25[[#This Row],[Jump &amp; Reach 
(Spike) max.]],"&gt;0")&gt;0,
     Table25[[#This Row],[Jump &amp; Reach 
(Spike) max.]]-Table25[[#This Row],[Reichhöhe
einarmig '[cm']]],
     "")</f>
        <v/>
      </c>
      <c r="AS86" s="57" t="str">
        <f t="shared" si="19"/>
        <v/>
      </c>
      <c r="AT86" s="38" t="str">
        <f>IF(AND(COUNTIF(AS86,"&gt;0")&gt;0,D86="m",J86="U13"),
    IF(AS86&gt;Normwerte!$D$13,1,0),
IF(AND(COUNTIF(AS86,"&gt;0")&gt;0,D86="m",J86="U14"),
     IF(AS86&gt;Normwerte!$D$12,1,0),
IF(AND(COUNTIF(AS86,"&gt;0")&gt;0,D86="m",J86="U15"),
     IF(AS86&gt;Normwerte!$D$11,1,0),
IF(AND(COUNTIF(AS86,"&gt;0")&gt;0,D86="m",J86="U16"),
     IF(AS86&gt;Normwerte!$D$10,1,0),
IF(AND(COUNTIF(AS86,"&gt;0")&gt;0,D86="m",J86="U17"),
     IF(AS86&gt;Normwerte!$D$9,1,0),
IF(AND(COUNTIF(AS86,"&gt;0")&gt;0,D86="m",J86="U18"),
     IF(AS86&gt;Normwerte!$D$8,1,0),
IF(AND(COUNTIF(AS86,"&gt;0")&gt;0,D86="w",J86="U13"),
     IF(AS86&gt;Normwerte!$D$7,1,0),
IF(AND(COUNTIF(AS86,"&gt;0")&gt;0,D86="w",J86="U14"),
     IF(AS86&gt;Normwerte!$D$6,1,0),
IF(AND(COUNTIF(AS86,"&gt;0")&gt;0,D86="w",J86="U15"),
     IF(AS86&gt;Normwerte!$D$5,1,0),
IF(AND(COUNTIF(AS86,"&gt;0")&gt;0,D86="w",J86="U16"),
     IF(AS86&gt;Normwerte!$D$4,1,0),
IF(AND(COUNTIF(AS86,"&gt;0")&gt;0,D86="w",J86="U17"),
     IF(AS86&gt;Normwerte!$D$3,1,0),
IF(AND(COUNTIF(AS86,"&gt;0")&gt;0,D86="w",J86="U18"),
     IF(AS86&gt;Normwerte!$D$2,1,0),"")
)))))))))))</f>
        <v/>
      </c>
      <c r="AU86" s="6"/>
      <c r="AV86" s="6"/>
      <c r="AW86" s="6"/>
      <c r="AX8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6" s="57" t="str">
        <f t="shared" si="20"/>
        <v/>
      </c>
      <c r="AZ86" s="38" t="str">
        <f>IF(AND(COUNTIF(AY86,"&gt;0")&gt;0,D86="m",J86="U13"),
    IF(AY86&gt;Normwerte!$E$13,1,0),
IF(AND(COUNTIF(AY86,"&gt;0")&gt;0,D86="m",J86="U14"),
     IF(AY86&gt;Normwerte!$E$12,1,0),
IF(AND(COUNTIF(AY86,"&gt;0")&gt;0,D86="m",J86="U15"),
     IF(AY86&gt;Normwerte!$E$11,1,0),
IF(AND(COUNTIF(AY86,"&gt;0")&gt;0,D86="m",J86="U16"),
     IF(AY86&gt;Normwerte!$E$10,1,0),
IF(AND(COUNTIF(AY86,"&gt;0")&gt;0,D86="m",J86="U17"),
     IF(AY86&gt;Normwerte!$E$9,1,0),
IF(AND(COUNTIF(AY86,"&gt;0")&gt;0,D86="m",J86="U18"),
     IF(AY86&gt;Normwerte!$E$8,1,0),
IF(AND(COUNTIF(AY86,"&gt;0")&gt;0,D86="w",J86="U13"),
     IF(AY86&gt;Normwerte!$E$7,1,0),
IF(AND(COUNTIF(AY86,"&gt;0")&gt;0,D86="w",J86="U14"),
     IF(AY86&gt;Normwerte!$E$6,1,0),
IF(AND(COUNTIF(AY86,"&gt;0")&gt;0,D86="w",J86="U15"),
     IF(AY86&gt;Normwerte!$E$5,1,0),
IF(AND(COUNTIF(AY86,"&gt;0")&gt;0,D86="w",J86="U16"),
     IF(AY86&gt;Normwerte!$E$4,1,0),
IF(AND(COUNTIF(AY86,"&gt;0")&gt;0,D86="w",J86="U17"),
     IF(AY86&gt;Normwerte!$E$3,1,0),
IF(AND(COUNTIF(AY86,"&gt;0")&gt;0,D86="w",J86="U18"),
     IF(AY86&gt;Normwerte!$E$2,1,0),"")
)))))))))))</f>
        <v/>
      </c>
      <c r="BA86" s="6"/>
      <c r="BB86" s="6"/>
      <c r="BC86" s="6"/>
      <c r="BD8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6" s="56" t="str">
        <f t="shared" si="22"/>
        <v/>
      </c>
      <c r="BF86" s="38" t="str">
        <f>IF(AND(COUNTIF(BE86,"&gt;0")&gt;0,D86="m",J86="U13"),
    IF(BE86&gt;Normwerte!$F$13,1,0),
IF(AND(COUNTIF(BE86,"&gt;0")&gt;0,D86="m",J86="U14"),
     IF(BE86&gt;Normwerte!$F$12,1,0),
IF(AND(COUNTIF(BE86,"&gt;0")&gt;0,D86="m",J86="U15"),
     IF(BE86&gt;Normwerte!$F$11,1,0),
IF(AND(COUNTIF(BE86,"&gt;0")&gt;0,D86="m",J86="U16"),
     IF(BE86&gt;Normwerte!$F$10,1,0),
IF(AND(COUNTIF(BE86,"&gt;0")&gt;0,D86="m",J86="U17"),
     IF(BE86&gt;Normwerte!$F$9,1,0),
IF(AND(COUNTIF(BE86,"&gt;0")&gt;0,D86="m",J86="U18"),
     IF(BE86&gt;Normwerte!$F$8,1,0),
IF(AND(COUNTIF(BE86,"&gt;0")&gt;0,D86="w",J86="U13"),
     IF(BE86&gt;Normwerte!$F$7,1,0),
IF(AND(COUNTIF(BE86,"&gt;0")&gt;0,D86="w",J86="U14"),
     IF(BE86&gt;Normwerte!$F$6,1,0),
IF(AND(COUNTIF(BE86,"&gt;0")&gt;0,D86="w",J86="U15"),
     IF(BE86&gt;Normwerte!$F$5,1,0),
IF(AND(COUNTIF(BE86,"&gt;0")&gt;0,D86="w",J86="U16"),
     IF(BE86&gt;Normwerte!$F$4,1,0),
IF(AND(COUNTIF(BE86,"&gt;0")&gt;0,D86="w",J86="U17"),
     IF(BE86&gt;Normwerte!$F$3,1,0),
IF(AND(COUNTIF(BE86,"&gt;0")&gt;0,D86="w",J86="U18"),
     IF(BE86&gt;Normwerte!$F$2,1,0),"")
)))))))))))</f>
        <v/>
      </c>
      <c r="BG86" s="6"/>
      <c r="BH86" s="6"/>
      <c r="BI86" s="6"/>
      <c r="BJ86" s="40" t="str">
        <f>IF(COUNTIF(Table25[[#This Row],[Schlagballwurf V1
'[km/h']]:[Schlagballwurf V3
'[km/h']]],"&gt;0")&gt;0,
     MAX(Table25[[#This Row],[Schlagballwurf V1
'[km/h']]:[Schlagballwurf V3
'[km/h']]]),
     "")</f>
        <v/>
      </c>
      <c r="BK86" s="57" t="str">
        <f t="shared" si="21"/>
        <v/>
      </c>
      <c r="BL86" s="38" t="str">
        <f>IF(AND(COUNTIF(BK86,"&gt;0")&gt;0,D86="m",J86="U13"),
     IF(BK86&gt;Normwerte!$G$13,1,0),
IF(AND(COUNTIF(BK86,"&gt;0")&gt;0,D86="m",J86="U14"),
     IF(BK86&gt;Normwerte!$G$12,1,0),
IF(AND(COUNTIF(BK86,"&gt;0")&gt;0,D86="m",J86="U15"),
     IF(BK86&gt;Normwerte!$G$11,1,0),
IF(AND(COUNTIF(BK86,"&gt;0")&gt;0,D86="m",J86="U16"),
     IF(BK86&gt;Normwerte!$G$10,1,0),
IF(AND(COUNTIF(BK86,"&gt;0")&gt;0,D86="m",J86="U17"),
     IF(BK86&gt;Normwerte!$G$9,1,0),
IF(AND(COUNTIF(BK86,"&gt;0")&gt;0,D86="m",J86="U18"),
     IF(BK86&gt;Normwerte!$G$8,1,0),
IF(AND(COUNTIF(BK86,"&gt;0")&gt;0,D86="w",J86="U13"),
     IF(BK86&gt;Normwerte!$G$7,1,0),
IF(AND(COUNTIF(BK86,"&gt;0")&gt;0,D86="w",J86="U14"),
     IF(BK86&gt;Normwerte!$G$6,1,0),
IF(AND(COUNTIF(BK86,"&gt;0")&gt;0,D86="w",J86="U15"),
     IF(BK86&gt;Normwerte!$G$5,1,0),
IF(AND(COUNTIF(BK86,"&gt;0")&gt;0,D86="w",J86="U16"),
     IF(BK86&gt;Normwerte!$G$4,1,0),
IF(AND(COUNTIF(BK86,"&gt;0")&gt;0,D86="w",J86="U17"),
     IF(BK86&gt;Normwerte!$G$3,1,0),
IF(AND(COUNTIF(BK86,"&gt;0")&gt;0,D86="w",J86="U18"),
     IF(BK86&gt;Normwerte!$G$2,1,0),"")
)))))))))))</f>
        <v/>
      </c>
      <c r="BM86" s="6"/>
      <c r="BN86" s="6"/>
      <c r="BO86" s="6"/>
      <c r="BP86" s="6"/>
      <c r="BQ86" s="40" t="str">
        <f>IF(COUNTIF(Table25[[#This Row],[T-Test links
V1
'[s']]:[T-Test links
V2
'[s']]],"&gt;0")&gt;0,
     MIN(Table25[[#This Row],[T-Test links
V1
'[s']]:[T-Test links
V2
'[s']]]),
     "")</f>
        <v/>
      </c>
      <c r="BR86" s="40" t="str">
        <f>IF(COUNTIF(Table25[[#This Row],[T-Test rechts 
V1
'[s']]:[T-Test rechts
V2
'[s']]],"&gt;0")&gt;0,
     MIN(Table25[[#This Row],[T-Test rechts 
V1
'[s']]:[T-Test rechts
V2
'[s']]]),
     "")</f>
        <v/>
      </c>
      <c r="BS8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6" s="57" t="str">
        <f t="shared" si="23"/>
        <v/>
      </c>
      <c r="BU86" s="38" t="str">
        <f>IF(AND(COUNTIF(BT86,"&gt;0")&gt;0,D86="m",J86="U13"),
     IF(BT86&gt;Normwerte!$H$13,1,0),
IF(AND(COUNTIF(BT86,"&gt;0")&gt;0,D86="m",J86="U14"),
     IF(BT86&gt;Normwerte!$H$12,1,0),
IF(AND(COUNTIF(BT86,"&gt;0")&gt;0,D86="m",J86="U15"),
     IF(BT86&gt;Normwerte!$H$11,1,0),
IF(AND(COUNTIF(BT86,"&gt;0")&gt;0,D86="m",J86="U16"),
     IF(BT86&gt;Normwerte!$H$10,1,0),
IF(AND(COUNTIF(BT86,"&gt;0")&gt;0,D86="m",J86="U17"),
     IF(BT86&gt;Normwerte!$H$9,1,0),
IF(AND(COUNTIF(BT86,"&gt;0")&gt;0,D86="m",J86="U18"),
     IF(BT86&gt;Normwerte!$H$8,1,0),
IF(AND(COUNTIF(BT86,"&gt;0")&gt;0,D86="w",J86="U13"),
     IF(BT86&gt;Normwerte!$H$7,1,0),
IF(AND(COUNTIF(BT86,"&gt;0")&gt;0,D86="w",J86="U14"),
     IF(BT86&gt;Normwerte!$H$6,1,0),
IF(AND(COUNTIF(BT86,"&gt;0")&gt;0,D86="w",J86="U15"),
     IF(BT86&gt;Normwerte!$H$5,1,0),
IF(AND(COUNTIF(BT86,"&gt;0")&gt;0,D86="w",J86="U16"),
     IF(BT86&gt;Normwerte!$H$4,1,0),
IF(AND(COUNTIF(BT86,"&gt;0")&gt;0,D86="w",J86="U17"),
     IF(BT86&gt;Normwerte!$H$3,1,0),
IF(AND(COUNTIF(BT86,"&gt;0")&gt;0,D86="w",J86="U18"),
     IF(BT86&gt;Normwerte!$H$2,1,0),"")
)))))))))))</f>
        <v/>
      </c>
    </row>
    <row r="87" spans="2:73" x14ac:dyDescent="0.45">
      <c r="B87" s="103"/>
      <c r="C87" s="103"/>
      <c r="D87" s="43"/>
      <c r="E87" s="93"/>
      <c r="F87" s="53"/>
      <c r="G87" s="5"/>
      <c r="H87" s="95"/>
      <c r="I87" s="12" t="str">
        <f>IF(ISBLANK(Table25[[#This Row],[Geb.Datum
'[TT.MM.JJJJ']]]),"",
     YEAR(Table25[[#This Row],[Geb.Datum
'[TT.MM.JJJJ']]]))</f>
        <v/>
      </c>
      <c r="J87" s="30" t="str">
        <f>_xlfn.XLOOKUP(Table25[[#This Row],[Geburtsjahr]],Altersklasse!$B$2:$B$7,Altersklasse!$A$2:$A$7,"",0)</f>
        <v/>
      </c>
      <c r="K87" s="42" t="str">
        <f t="shared" si="25"/>
        <v/>
      </c>
      <c r="L87" s="50" t="str">
        <f>IF(OR(ISBLANK(AF87),NOT(ISNUMBER(AF87))),"",IF(AND(AF87&gt;0,D87="m",J87="U13"),
    IF(AF87&gt;Normwerte!$J$13,2,IF(AF87&gt;Normwerte!$I$13,1,0)),
IF(AND(AF87&gt;0,D87="m",J87="U14"),
     IF(AF87&gt;Normwerte!$J$12,2,IF(AF87&gt;Normwerte!$I$12,1,0)),
IF(AND(AF87&gt;0,D87="m",J87="U15"),
     IF(AF87&gt;Normwerte!$J$11,2,IF(AF87&gt;Normwerte!$I$11,1,0)),
IF(AND(AF87&gt;0,D87="m",J87="U16"),
     IF(AF87&gt;Normwerte!$J$10,2,IF(AF87&gt;Normwerte!$I$10,1,0)),
IF(AND(AF87&gt;0,D87="m",J87="U17"),
     IF(AF87&gt;Normwerte!$J$9,2,IF(AF87&gt;Normwerte!$I$9,1,0)),
IF(AND(AF87&gt;0,D87="m",J87="U18"),
     IF(AF87&gt;Normwerte!$J$8,2,IF(AF87&gt;Normwerte!$I$8,1,0)),
IF(AND(AF87&gt;0,D87="w",J87="U13"),
     IF(AF87&gt;Normwerte!$J$7,2,IF(AF87&gt;Normwerte!$I$7,1,0)),
IF(AND(AF87&gt;0,D87="w",J87="U14"),
     IF(AF87&gt;Normwerte!$J$6,2,IF(AF87&gt;Normwerte!$I$6,1,0)),
IF(AND(AF87&gt;0,D87="w",J87="U15"),
     IF(AF87&gt;Normwerte!$J$5,2,IF(AF87&gt;Normwerte!$I$5,1,0)),
IF(AND(AF87&gt;0,D87="w",J87="U16"),
     IF(AF87&gt;Normwerte!$J$4,2,IF(AF87&gt;Normwerte!$I$4,1,0)),
IF(AND(AF87&gt;0,D87="w",J87="U17"),
     IF(AF87&gt;Normwerte!$J$3,2,IF(AF87&gt;Normwerte!$I$3,1,0)),
IF(AND(AF87&gt;0,D87="w",J87="U18"),
     IF(AF87&gt;Normwerte!$J$2,2,IF(AF87&gt;Normwerte!$I$2,1,0)),"")
))))))))))))</f>
        <v/>
      </c>
      <c r="M87" s="64" t="str">
        <f>IF(AND(Table25[[#This Row],[Position '[L/AA/MB/S/D']]]="L",L87&lt;2),1,Table25[[#This Row],[Landeskader
Punkte
Anthro Berechnung]])</f>
        <v/>
      </c>
      <c r="N87" s="65" t="str">
        <f>IFERROR(IF((Table25[[#This Row],[Z-Score CMJ]]+Table25[[#This Row],[Z Score Spike]])&gt;0, (Table25[[#This Row],[Z-Score CMJ]]+Table25[[#This Row],[Z Score Spike]])/2, ""), "")</f>
        <v/>
      </c>
      <c r="O87" s="63" t="str">
        <f>IF(AND(COUNTIF(N87,"&gt;0")&gt;0,D87="m",J87="U13"),
    IF(N87&gt;Normwerte!$C$13,1,0),
IF(AND(COUNTIF(N87,"&gt;0")&gt;0,D87="m",J87="U14"),
     IF(N87&gt;Normwerte!$C$12,1,0),
IF(AND(COUNTIF(N87,"&gt;0")&gt;0,D87="m",J87="U15"),
     IF(N87&gt;Normwerte!$C$11,1,0),
IF(AND(COUNTIF(N87,"&gt;0")&gt;0,D87="m",J87="U16"),
     IF(N87&gt;Normwerte!$C$10,1,0),
IF(AND(COUNTIF(N87,"&gt;0")&gt;0,D87="m",J87="U17"),
     IF(N87&gt;Normwerte!$C$9,1,0),
IF(AND(COUNTIF(N87,"&gt;0")&gt;0,D87="m",J87="U18"),
     IF(N87&gt;Normwerte!$C$8,1,0),
IF(AND(COUNTIF(N87,"&gt;0")&gt;0,D87="w",J87="U13"),
     IF(N87&gt;Normwerte!$C$7,1,0),
IF(AND(COUNTIF(N87,"&gt;0")&gt;0,D87="w",J87="U14"),
     IF(N87&gt;Normwerte!$C$6,1,0),
IF(AND(COUNTIF(N87,"&gt;0")&gt;0,D87="w",J87="U15"),
     IF(N87&gt;Normwerte!$C$5,1,0),
IF(AND(COUNTIF(N87,"&gt;0")&gt;0,D87="w",J87="U16"),
     IF(N87&gt;Normwerte!$C$4,1,0),
IF(AND(COUNTIF(N87,"&gt;0")&gt;0,D87="w",J87="U17"),
     IF(N87&gt;Normwerte!$C$3,1,0),
IF(AND(COUNTIF(N87,"&gt;0")&gt;0,D87="w",J87="U18"),
     IF(N87&gt;Normwerte!$C$2,1,0),"")
)))))))))))</f>
        <v/>
      </c>
      <c r="P8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7" s="63" t="str">
        <f>IF(AND(COUNTIF(P87,"&gt;0")&gt;0,D87="m",J87="U13"),
    IF(P87&gt;Normwerte!$F$13,1,0),
IF(AND(COUNTIF(P87,"&gt;0")&gt;0,D87="m",J87="U14"),
     IF(P87&gt;Normwerte!$F$12,1,0),
IF(AND(COUNTIF(P87,"&gt;0")&gt;0,D87="m",J87="U15"),
     IF(P87&gt;Normwerte!$F$11,1,0),
IF(AND(COUNTIF(P87,"&gt;0")&gt;0,D87="m",J87="U16"),
     IF(P87&gt;Normwerte!$F$10,1,0),
IF(AND(COUNTIF(P87,"&gt;0")&gt;0,D87="m",J87="U17"),
     IF(P87&gt;Normwerte!$F$9,1,0),
IF(AND(COUNTIF(P87,"&gt;0")&gt;0,D87="m",J87="U18"),
     IF(P87&gt;Normwerte!$F$8,1,0),
IF(AND(COUNTIF(P87,"&gt;0")&gt;0,D87="w",J87="U13"),
     IF(P87&gt;Normwerte!$F$7,1,0),
IF(AND(COUNTIF(P87,"&gt;0")&gt;0,D87="w",J87="U14"),
     IF(P87&gt;Normwerte!$F$6,1,0),
IF(AND(COUNTIF(P87,"&gt;0")&gt;0,D87="w",J87="U15"),
     IF(P87&gt;Normwerte!$F$5,1,0),
IF(AND(COUNTIF(P87,"&gt;0")&gt;0,D87="w",J87="U16"),
     IF(P87&gt;Normwerte!$F$4,1,0),
IF(AND(COUNTIF(P87,"&gt;0")&gt;0,D87="w",J87="U17"),
     IF(P87&gt;Normwerte!$F$3,1,0),
IF(AND(COUNTIF(P87,"&gt;0")&gt;0,D87="w",J87="U18"),
     IF(P87&gt;Normwerte!$F$2,1,0),"")
)))))))))))</f>
        <v/>
      </c>
      <c r="R87" s="66" t="str">
        <f>Table25[[#This Row],[Punkte
T-Test]]</f>
        <v/>
      </c>
      <c r="S87" s="73" t="str">
        <f>IF(SUMIF(Table25[[#This Row],[Landeskader
Punkte
Anthro]:[Landeskader
Punkte
T-Test]],"&gt;0")=0,
    "",
    SUM(M87,O87,Q87,R87))</f>
        <v/>
      </c>
      <c r="T87" s="101"/>
      <c r="U87" s="101"/>
      <c r="V87" s="26"/>
      <c r="W87" s="26"/>
      <c r="X87" s="26"/>
      <c r="Y87" s="24"/>
      <c r="Z87" s="24"/>
      <c r="AA87" s="24"/>
      <c r="AB87" s="26"/>
      <c r="AC87" s="26"/>
      <c r="AD8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7" s="55" t="str">
        <f t="shared" si="24"/>
        <v/>
      </c>
      <c r="AF87" s="75" t="str">
        <f t="shared" si="17"/>
        <v/>
      </c>
      <c r="AG87" s="74"/>
      <c r="AH87" s="52"/>
      <c r="AI87" s="24"/>
      <c r="AJ87" s="36" t="str">
        <f>IF(COUNTIF(Table25[[#This Row],[Jump &amp; Reach 
(CMJ) V1]:[Jump &amp; Reach 
(CMJ) V3]],"&gt;0")&gt;0,
     MAX(Table25[[#This Row],[Jump &amp; Reach 
(CMJ) V1]:[Jump &amp; Reach 
(CMJ) V3]]),
     "")</f>
        <v/>
      </c>
      <c r="AK87" s="37" t="str">
        <f>IF(COUNTIF(Table25[[#This Row],[Jump &amp; Reach 
(CMJ) max.]],"&gt;0")&gt;0,
     Table25[[#This Row],[Jump &amp; Reach 
(CMJ) max.]]-Table25[[#This Row],[Reichhöhe
einarmig '[cm']]],
     "")</f>
        <v/>
      </c>
      <c r="AL87" s="57" t="str">
        <f t="shared" si="18"/>
        <v/>
      </c>
      <c r="AM87" s="38" t="str">
        <f>IF(AND(COUNTIF(AL87,"&gt;0")&gt;0,D87="m",J87="U13"),
    IF(AL87&gt;Normwerte!$C$13,1,0),
IF(AND(COUNTIF(AL87,"&gt;0")&gt;0,D87="m",J87="U14"),
     IF(AL87&gt;Normwerte!$C$12,1,0),
IF(AND(COUNTIF(AL87,"&gt;0")&gt;0,D87="m",J87="U15"),
     IF(AL87&gt;Normwerte!$C$11,1,0),
IF(AND(COUNTIF(AL87,"&gt;0")&gt;0,D87="m",J87="U16"),
     IF(AL87&gt;Normwerte!$C$10,1,0),
IF(AND(COUNTIF(AL87,"&gt;0")&gt;0,D87="m",J87="U17"),
     IF(AL87&gt;Normwerte!$C$9,1,0),
IF(AND(COUNTIF(AL87,"&gt;0")&gt;0,D87="m",J87="U18"),
     IF(AL87&gt;Normwerte!$C$8,1,0),
IF(AND(COUNTIF(AL87,"&gt;0")&gt;0,D87="w",J87="U13"),
     IF(AL87&gt;Normwerte!$C$7,1,0),
IF(AND(COUNTIF(AL87,"&gt;0")&gt;0,D87="w",J87="U14"),
     IF(AL87&gt;Normwerte!$C$6,1,0),
IF(AND(COUNTIF(AL87,"&gt;0")&gt;0,D87="w",J87="U15"),
     IF(AL87&gt;Normwerte!$C$5,1,0),
IF(AND(COUNTIF(AL87,"&gt;0")&gt;0,D87="w",J87="U16"),
     IF(AL87&gt;Normwerte!$C$4,1,0),
IF(AND(COUNTIF(AL87,"&gt;0")&gt;0,D87="w",J87="U17"),
     IF(AL87&gt;Normwerte!$C$3,1,0),
IF(AND(COUNTIF(AL87,"&gt;0")&gt;0,D87="w",J87="U18"),
     IF(AL87&gt;Normwerte!$C$2,1,0),"")
)))))))))))</f>
        <v/>
      </c>
      <c r="AN87" s="6"/>
      <c r="AO87" s="6"/>
      <c r="AP87" s="6"/>
      <c r="AQ8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7" s="38" t="str">
        <f>IF(COUNTIF(Table25[[#This Row],[Jump &amp; Reach 
(Spike) max.]],"&gt;0")&gt;0,
     Table25[[#This Row],[Jump &amp; Reach 
(Spike) max.]]-Table25[[#This Row],[Reichhöhe
einarmig '[cm']]],
     "")</f>
        <v/>
      </c>
      <c r="AS87" s="57" t="str">
        <f t="shared" si="19"/>
        <v/>
      </c>
      <c r="AT87" s="38" t="str">
        <f>IF(AND(COUNTIF(AS87,"&gt;0")&gt;0,D87="m",J87="U13"),
    IF(AS87&gt;Normwerte!$D$13,1,0),
IF(AND(COUNTIF(AS87,"&gt;0")&gt;0,D87="m",J87="U14"),
     IF(AS87&gt;Normwerte!$D$12,1,0),
IF(AND(COUNTIF(AS87,"&gt;0")&gt;0,D87="m",J87="U15"),
     IF(AS87&gt;Normwerte!$D$11,1,0),
IF(AND(COUNTIF(AS87,"&gt;0")&gt;0,D87="m",J87="U16"),
     IF(AS87&gt;Normwerte!$D$10,1,0),
IF(AND(COUNTIF(AS87,"&gt;0")&gt;0,D87="m",J87="U17"),
     IF(AS87&gt;Normwerte!$D$9,1,0),
IF(AND(COUNTIF(AS87,"&gt;0")&gt;0,D87="m",J87="U18"),
     IF(AS87&gt;Normwerte!$D$8,1,0),
IF(AND(COUNTIF(AS87,"&gt;0")&gt;0,D87="w",J87="U13"),
     IF(AS87&gt;Normwerte!$D$7,1,0),
IF(AND(COUNTIF(AS87,"&gt;0")&gt;0,D87="w",J87="U14"),
     IF(AS87&gt;Normwerte!$D$6,1,0),
IF(AND(COUNTIF(AS87,"&gt;0")&gt;0,D87="w",J87="U15"),
     IF(AS87&gt;Normwerte!$D$5,1,0),
IF(AND(COUNTIF(AS87,"&gt;0")&gt;0,D87="w",J87="U16"),
     IF(AS87&gt;Normwerte!$D$4,1,0),
IF(AND(COUNTIF(AS87,"&gt;0")&gt;0,D87="w",J87="U17"),
     IF(AS87&gt;Normwerte!$D$3,1,0),
IF(AND(COUNTIF(AS87,"&gt;0")&gt;0,D87="w",J87="U18"),
     IF(AS87&gt;Normwerte!$D$2,1,0),"")
)))))))))))</f>
        <v/>
      </c>
      <c r="AU87" s="6"/>
      <c r="AV87" s="6"/>
      <c r="AW87" s="6"/>
      <c r="AX8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7" s="57" t="str">
        <f t="shared" si="20"/>
        <v/>
      </c>
      <c r="AZ87" s="38" t="str">
        <f>IF(AND(COUNTIF(AY87,"&gt;0")&gt;0,D87="m",J87="U13"),
    IF(AY87&gt;Normwerte!$E$13,1,0),
IF(AND(COUNTIF(AY87,"&gt;0")&gt;0,D87="m",J87="U14"),
     IF(AY87&gt;Normwerte!$E$12,1,0),
IF(AND(COUNTIF(AY87,"&gt;0")&gt;0,D87="m",J87="U15"),
     IF(AY87&gt;Normwerte!$E$11,1,0),
IF(AND(COUNTIF(AY87,"&gt;0")&gt;0,D87="m",J87="U16"),
     IF(AY87&gt;Normwerte!$E$10,1,0),
IF(AND(COUNTIF(AY87,"&gt;0")&gt;0,D87="m",J87="U17"),
     IF(AY87&gt;Normwerte!$E$9,1,0),
IF(AND(COUNTIF(AY87,"&gt;0")&gt;0,D87="m",J87="U18"),
     IF(AY87&gt;Normwerte!$E$8,1,0),
IF(AND(COUNTIF(AY87,"&gt;0")&gt;0,D87="w",J87="U13"),
     IF(AY87&gt;Normwerte!$E$7,1,0),
IF(AND(COUNTIF(AY87,"&gt;0")&gt;0,D87="w",J87="U14"),
     IF(AY87&gt;Normwerte!$E$6,1,0),
IF(AND(COUNTIF(AY87,"&gt;0")&gt;0,D87="w",J87="U15"),
     IF(AY87&gt;Normwerte!$E$5,1,0),
IF(AND(COUNTIF(AY87,"&gt;0")&gt;0,D87="w",J87="U16"),
     IF(AY87&gt;Normwerte!$E$4,1,0),
IF(AND(COUNTIF(AY87,"&gt;0")&gt;0,D87="w",J87="U17"),
     IF(AY87&gt;Normwerte!$E$3,1,0),
IF(AND(COUNTIF(AY87,"&gt;0")&gt;0,D87="w",J87="U18"),
     IF(AY87&gt;Normwerte!$E$2,1,0),"")
)))))))))))</f>
        <v/>
      </c>
      <c r="BA87" s="6"/>
      <c r="BB87" s="6"/>
      <c r="BC87" s="6"/>
      <c r="BD8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7" s="56" t="str">
        <f t="shared" si="22"/>
        <v/>
      </c>
      <c r="BF87" s="38" t="str">
        <f>IF(AND(COUNTIF(BE87,"&gt;0")&gt;0,D87="m",J87="U13"),
    IF(BE87&gt;Normwerte!$F$13,1,0),
IF(AND(COUNTIF(BE87,"&gt;0")&gt;0,D87="m",J87="U14"),
     IF(BE87&gt;Normwerte!$F$12,1,0),
IF(AND(COUNTIF(BE87,"&gt;0")&gt;0,D87="m",J87="U15"),
     IF(BE87&gt;Normwerte!$F$11,1,0),
IF(AND(COUNTIF(BE87,"&gt;0")&gt;0,D87="m",J87="U16"),
     IF(BE87&gt;Normwerte!$F$10,1,0),
IF(AND(COUNTIF(BE87,"&gt;0")&gt;0,D87="m",J87="U17"),
     IF(BE87&gt;Normwerte!$F$9,1,0),
IF(AND(COUNTIF(BE87,"&gt;0")&gt;0,D87="m",J87="U18"),
     IF(BE87&gt;Normwerte!$F$8,1,0),
IF(AND(COUNTIF(BE87,"&gt;0")&gt;0,D87="w",J87="U13"),
     IF(BE87&gt;Normwerte!$F$7,1,0),
IF(AND(COUNTIF(BE87,"&gt;0")&gt;0,D87="w",J87="U14"),
     IF(BE87&gt;Normwerte!$F$6,1,0),
IF(AND(COUNTIF(BE87,"&gt;0")&gt;0,D87="w",J87="U15"),
     IF(BE87&gt;Normwerte!$F$5,1,0),
IF(AND(COUNTIF(BE87,"&gt;0")&gt;0,D87="w",J87="U16"),
     IF(BE87&gt;Normwerte!$F$4,1,0),
IF(AND(COUNTIF(BE87,"&gt;0")&gt;0,D87="w",J87="U17"),
     IF(BE87&gt;Normwerte!$F$3,1,0),
IF(AND(COUNTIF(BE87,"&gt;0")&gt;0,D87="w",J87="U18"),
     IF(BE87&gt;Normwerte!$F$2,1,0),"")
)))))))))))</f>
        <v/>
      </c>
      <c r="BG87" s="6"/>
      <c r="BH87" s="6"/>
      <c r="BI87" s="6"/>
      <c r="BJ87" s="40" t="str">
        <f>IF(COUNTIF(Table25[[#This Row],[Schlagballwurf V1
'[km/h']]:[Schlagballwurf V3
'[km/h']]],"&gt;0")&gt;0,
     MAX(Table25[[#This Row],[Schlagballwurf V1
'[km/h']]:[Schlagballwurf V3
'[km/h']]]),
     "")</f>
        <v/>
      </c>
      <c r="BK87" s="57" t="str">
        <f t="shared" si="21"/>
        <v/>
      </c>
      <c r="BL87" s="38" t="str">
        <f>IF(AND(COUNTIF(BK87,"&gt;0")&gt;0,D87="m",J87="U13"),
     IF(BK87&gt;Normwerte!$G$13,1,0),
IF(AND(COUNTIF(BK87,"&gt;0")&gt;0,D87="m",J87="U14"),
     IF(BK87&gt;Normwerte!$G$12,1,0),
IF(AND(COUNTIF(BK87,"&gt;0")&gt;0,D87="m",J87="U15"),
     IF(BK87&gt;Normwerte!$G$11,1,0),
IF(AND(COUNTIF(BK87,"&gt;0")&gt;0,D87="m",J87="U16"),
     IF(BK87&gt;Normwerte!$G$10,1,0),
IF(AND(COUNTIF(BK87,"&gt;0")&gt;0,D87="m",J87="U17"),
     IF(BK87&gt;Normwerte!$G$9,1,0),
IF(AND(COUNTIF(BK87,"&gt;0")&gt;0,D87="m",J87="U18"),
     IF(BK87&gt;Normwerte!$G$8,1,0),
IF(AND(COUNTIF(BK87,"&gt;0")&gt;0,D87="w",J87="U13"),
     IF(BK87&gt;Normwerte!$G$7,1,0),
IF(AND(COUNTIF(BK87,"&gt;0")&gt;0,D87="w",J87="U14"),
     IF(BK87&gt;Normwerte!$G$6,1,0),
IF(AND(COUNTIF(BK87,"&gt;0")&gt;0,D87="w",J87="U15"),
     IF(BK87&gt;Normwerte!$G$5,1,0),
IF(AND(COUNTIF(BK87,"&gt;0")&gt;0,D87="w",J87="U16"),
     IF(BK87&gt;Normwerte!$G$4,1,0),
IF(AND(COUNTIF(BK87,"&gt;0")&gt;0,D87="w",J87="U17"),
     IF(BK87&gt;Normwerte!$G$3,1,0),
IF(AND(COUNTIF(BK87,"&gt;0")&gt;0,D87="w",J87="U18"),
     IF(BK87&gt;Normwerte!$G$2,1,0),"")
)))))))))))</f>
        <v/>
      </c>
      <c r="BM87" s="6"/>
      <c r="BN87" s="6"/>
      <c r="BO87" s="6"/>
      <c r="BP87" s="6"/>
      <c r="BQ87" s="40" t="str">
        <f>IF(COUNTIF(Table25[[#This Row],[T-Test links
V1
'[s']]:[T-Test links
V2
'[s']]],"&gt;0")&gt;0,
     MIN(Table25[[#This Row],[T-Test links
V1
'[s']]:[T-Test links
V2
'[s']]]),
     "")</f>
        <v/>
      </c>
      <c r="BR87" s="40" t="str">
        <f>IF(COUNTIF(Table25[[#This Row],[T-Test rechts 
V1
'[s']]:[T-Test rechts
V2
'[s']]],"&gt;0")&gt;0,
     MIN(Table25[[#This Row],[T-Test rechts 
V1
'[s']]:[T-Test rechts
V2
'[s']]]),
     "")</f>
        <v/>
      </c>
      <c r="BS8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7" s="57" t="str">
        <f t="shared" si="23"/>
        <v/>
      </c>
      <c r="BU87" s="38" t="str">
        <f>IF(AND(COUNTIF(BT87,"&gt;0")&gt;0,D87="m",J87="U13"),
     IF(BT87&gt;Normwerte!$H$13,1,0),
IF(AND(COUNTIF(BT87,"&gt;0")&gt;0,D87="m",J87="U14"),
     IF(BT87&gt;Normwerte!$H$12,1,0),
IF(AND(COUNTIF(BT87,"&gt;0")&gt;0,D87="m",J87="U15"),
     IF(BT87&gt;Normwerte!$H$11,1,0),
IF(AND(COUNTIF(BT87,"&gt;0")&gt;0,D87="m",J87="U16"),
     IF(BT87&gt;Normwerte!$H$10,1,0),
IF(AND(COUNTIF(BT87,"&gt;0")&gt;0,D87="m",J87="U17"),
     IF(BT87&gt;Normwerte!$H$9,1,0),
IF(AND(COUNTIF(BT87,"&gt;0")&gt;0,D87="m",J87="U18"),
     IF(BT87&gt;Normwerte!$H$8,1,0),
IF(AND(COUNTIF(BT87,"&gt;0")&gt;0,D87="w",J87="U13"),
     IF(BT87&gt;Normwerte!$H$7,1,0),
IF(AND(COUNTIF(BT87,"&gt;0")&gt;0,D87="w",J87="U14"),
     IF(BT87&gt;Normwerte!$H$6,1,0),
IF(AND(COUNTIF(BT87,"&gt;0")&gt;0,D87="w",J87="U15"),
     IF(BT87&gt;Normwerte!$H$5,1,0),
IF(AND(COUNTIF(BT87,"&gt;0")&gt;0,D87="w",J87="U16"),
     IF(BT87&gt;Normwerte!$H$4,1,0),
IF(AND(COUNTIF(BT87,"&gt;0")&gt;0,D87="w",J87="U17"),
     IF(BT87&gt;Normwerte!$H$3,1,0),
IF(AND(COUNTIF(BT87,"&gt;0")&gt;0,D87="w",J87="U18"),
     IF(BT87&gt;Normwerte!$H$2,1,0),"")
)))))))))))</f>
        <v/>
      </c>
    </row>
    <row r="88" spans="2:73" x14ac:dyDescent="0.45">
      <c r="B88" s="103"/>
      <c r="C88" s="103"/>
      <c r="D88" s="43"/>
      <c r="E88" s="93"/>
      <c r="F88" s="53"/>
      <c r="G88" s="5"/>
      <c r="H88" s="95"/>
      <c r="I88" s="12" t="str">
        <f>IF(ISBLANK(Table25[[#This Row],[Geb.Datum
'[TT.MM.JJJJ']]]),"",
     YEAR(Table25[[#This Row],[Geb.Datum
'[TT.MM.JJJJ']]]))</f>
        <v/>
      </c>
      <c r="J88" s="30" t="str">
        <f>_xlfn.XLOOKUP(Table25[[#This Row],[Geburtsjahr]],Altersklasse!$B$2:$B$7,Altersklasse!$A$2:$A$7,"",0)</f>
        <v/>
      </c>
      <c r="K88" s="42" t="str">
        <f t="shared" si="25"/>
        <v/>
      </c>
      <c r="L88" s="50" t="str">
        <f>IF(OR(ISBLANK(AF88),NOT(ISNUMBER(AF88))),"",IF(AND(AF88&gt;0,D88="m",J88="U13"),
    IF(AF88&gt;Normwerte!$J$13,2,IF(AF88&gt;Normwerte!$I$13,1,0)),
IF(AND(AF88&gt;0,D88="m",J88="U14"),
     IF(AF88&gt;Normwerte!$J$12,2,IF(AF88&gt;Normwerte!$I$12,1,0)),
IF(AND(AF88&gt;0,D88="m",J88="U15"),
     IF(AF88&gt;Normwerte!$J$11,2,IF(AF88&gt;Normwerte!$I$11,1,0)),
IF(AND(AF88&gt;0,D88="m",J88="U16"),
     IF(AF88&gt;Normwerte!$J$10,2,IF(AF88&gt;Normwerte!$I$10,1,0)),
IF(AND(AF88&gt;0,D88="m",J88="U17"),
     IF(AF88&gt;Normwerte!$J$9,2,IF(AF88&gt;Normwerte!$I$9,1,0)),
IF(AND(AF88&gt;0,D88="m",J88="U18"),
     IF(AF88&gt;Normwerte!$J$8,2,IF(AF88&gt;Normwerte!$I$8,1,0)),
IF(AND(AF88&gt;0,D88="w",J88="U13"),
     IF(AF88&gt;Normwerte!$J$7,2,IF(AF88&gt;Normwerte!$I$7,1,0)),
IF(AND(AF88&gt;0,D88="w",J88="U14"),
     IF(AF88&gt;Normwerte!$J$6,2,IF(AF88&gt;Normwerte!$I$6,1,0)),
IF(AND(AF88&gt;0,D88="w",J88="U15"),
     IF(AF88&gt;Normwerte!$J$5,2,IF(AF88&gt;Normwerte!$I$5,1,0)),
IF(AND(AF88&gt;0,D88="w",J88="U16"),
     IF(AF88&gt;Normwerte!$J$4,2,IF(AF88&gt;Normwerte!$I$4,1,0)),
IF(AND(AF88&gt;0,D88="w",J88="U17"),
     IF(AF88&gt;Normwerte!$J$3,2,IF(AF88&gt;Normwerte!$I$3,1,0)),
IF(AND(AF88&gt;0,D88="w",J88="U18"),
     IF(AF88&gt;Normwerte!$J$2,2,IF(AF88&gt;Normwerte!$I$2,1,0)),"")
))))))))))))</f>
        <v/>
      </c>
      <c r="M88" s="64" t="str">
        <f>IF(AND(Table25[[#This Row],[Position '[L/AA/MB/S/D']]]="L",L88&lt;2),1,Table25[[#This Row],[Landeskader
Punkte
Anthro Berechnung]])</f>
        <v/>
      </c>
      <c r="N88" s="65" t="str">
        <f>IFERROR(IF((Table25[[#This Row],[Z-Score CMJ]]+Table25[[#This Row],[Z Score Spike]])&gt;0, (Table25[[#This Row],[Z-Score CMJ]]+Table25[[#This Row],[Z Score Spike]])/2, ""), "")</f>
        <v/>
      </c>
      <c r="O88" s="63" t="str">
        <f>IF(AND(COUNTIF(N88,"&gt;0")&gt;0,D88="m",J88="U13"),
    IF(N88&gt;Normwerte!$C$13,1,0),
IF(AND(COUNTIF(N88,"&gt;0")&gt;0,D88="m",J88="U14"),
     IF(N88&gt;Normwerte!$C$12,1,0),
IF(AND(COUNTIF(N88,"&gt;0")&gt;0,D88="m",J88="U15"),
     IF(N88&gt;Normwerte!$C$11,1,0),
IF(AND(COUNTIF(N88,"&gt;0")&gt;0,D88="m",J88="U16"),
     IF(N88&gt;Normwerte!$C$10,1,0),
IF(AND(COUNTIF(N88,"&gt;0")&gt;0,D88="m",J88="U17"),
     IF(N88&gt;Normwerte!$C$9,1,0),
IF(AND(COUNTIF(N88,"&gt;0")&gt;0,D88="m",J88="U18"),
     IF(N88&gt;Normwerte!$C$8,1,0),
IF(AND(COUNTIF(N88,"&gt;0")&gt;0,D88="w",J88="U13"),
     IF(N88&gt;Normwerte!$C$7,1,0),
IF(AND(COUNTIF(N88,"&gt;0")&gt;0,D88="w",J88="U14"),
     IF(N88&gt;Normwerte!$C$6,1,0),
IF(AND(COUNTIF(N88,"&gt;0")&gt;0,D88="w",J88="U15"),
     IF(N88&gt;Normwerte!$C$5,1,0),
IF(AND(COUNTIF(N88,"&gt;0")&gt;0,D88="w",J88="U16"),
     IF(N88&gt;Normwerte!$C$4,1,0),
IF(AND(COUNTIF(N88,"&gt;0")&gt;0,D88="w",J88="U17"),
     IF(N88&gt;Normwerte!$C$3,1,0),
IF(AND(COUNTIF(N88,"&gt;0")&gt;0,D88="w",J88="U18"),
     IF(N88&gt;Normwerte!$C$2,1,0),"")
)))))))))))</f>
        <v/>
      </c>
      <c r="P8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8" s="63" t="str">
        <f>IF(AND(COUNTIF(P88,"&gt;0")&gt;0,D88="m",J88="U13"),
    IF(P88&gt;Normwerte!$F$13,1,0),
IF(AND(COUNTIF(P88,"&gt;0")&gt;0,D88="m",J88="U14"),
     IF(P88&gt;Normwerte!$F$12,1,0),
IF(AND(COUNTIF(P88,"&gt;0")&gt;0,D88="m",J88="U15"),
     IF(P88&gt;Normwerte!$F$11,1,0),
IF(AND(COUNTIF(P88,"&gt;0")&gt;0,D88="m",J88="U16"),
     IF(P88&gt;Normwerte!$F$10,1,0),
IF(AND(COUNTIF(P88,"&gt;0")&gt;0,D88="m",J88="U17"),
     IF(P88&gt;Normwerte!$F$9,1,0),
IF(AND(COUNTIF(P88,"&gt;0")&gt;0,D88="m",J88="U18"),
     IF(P88&gt;Normwerte!$F$8,1,0),
IF(AND(COUNTIF(P88,"&gt;0")&gt;0,D88="w",J88="U13"),
     IF(P88&gt;Normwerte!$F$7,1,0),
IF(AND(COUNTIF(P88,"&gt;0")&gt;0,D88="w",J88="U14"),
     IF(P88&gt;Normwerte!$F$6,1,0),
IF(AND(COUNTIF(P88,"&gt;0")&gt;0,D88="w",J88="U15"),
     IF(P88&gt;Normwerte!$F$5,1,0),
IF(AND(COUNTIF(P88,"&gt;0")&gt;0,D88="w",J88="U16"),
     IF(P88&gt;Normwerte!$F$4,1,0),
IF(AND(COUNTIF(P88,"&gt;0")&gt;0,D88="w",J88="U17"),
     IF(P88&gt;Normwerte!$F$3,1,0),
IF(AND(COUNTIF(P88,"&gt;0")&gt;0,D88="w",J88="U18"),
     IF(P88&gt;Normwerte!$F$2,1,0),"")
)))))))))))</f>
        <v/>
      </c>
      <c r="R88" s="66" t="str">
        <f>Table25[[#This Row],[Punkte
T-Test]]</f>
        <v/>
      </c>
      <c r="S88" s="73" t="str">
        <f>IF(SUMIF(Table25[[#This Row],[Landeskader
Punkte
Anthro]:[Landeskader
Punkte
T-Test]],"&gt;0")=0,
    "",
    SUM(M88,O88,Q88,R88))</f>
        <v/>
      </c>
      <c r="T88" s="101"/>
      <c r="U88" s="101"/>
      <c r="V88" s="26"/>
      <c r="W88" s="26"/>
      <c r="X88" s="26"/>
      <c r="Y88" s="24"/>
      <c r="Z88" s="24"/>
      <c r="AA88" s="24"/>
      <c r="AB88" s="26"/>
      <c r="AC88" s="26"/>
      <c r="AD8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8" s="55" t="str">
        <f t="shared" si="24"/>
        <v/>
      </c>
      <c r="AF88" s="75" t="str">
        <f t="shared" si="17"/>
        <v/>
      </c>
      <c r="AG88" s="74"/>
      <c r="AH88" s="52"/>
      <c r="AI88" s="24"/>
      <c r="AJ88" s="36" t="str">
        <f>IF(COUNTIF(Table25[[#This Row],[Jump &amp; Reach 
(CMJ) V1]:[Jump &amp; Reach 
(CMJ) V3]],"&gt;0")&gt;0,
     MAX(Table25[[#This Row],[Jump &amp; Reach 
(CMJ) V1]:[Jump &amp; Reach 
(CMJ) V3]]),
     "")</f>
        <v/>
      </c>
      <c r="AK88" s="37" t="str">
        <f>IF(COUNTIF(Table25[[#This Row],[Jump &amp; Reach 
(CMJ) max.]],"&gt;0")&gt;0,
     Table25[[#This Row],[Jump &amp; Reach 
(CMJ) max.]]-Table25[[#This Row],[Reichhöhe
einarmig '[cm']]],
     "")</f>
        <v/>
      </c>
      <c r="AL88" s="57" t="str">
        <f t="shared" si="18"/>
        <v/>
      </c>
      <c r="AM88" s="38" t="str">
        <f>IF(AND(COUNTIF(AL88,"&gt;0")&gt;0,D88="m",J88="U13"),
    IF(AL88&gt;Normwerte!$C$13,1,0),
IF(AND(COUNTIF(AL88,"&gt;0")&gt;0,D88="m",J88="U14"),
     IF(AL88&gt;Normwerte!$C$12,1,0),
IF(AND(COUNTIF(AL88,"&gt;0")&gt;0,D88="m",J88="U15"),
     IF(AL88&gt;Normwerte!$C$11,1,0),
IF(AND(COUNTIF(AL88,"&gt;0")&gt;0,D88="m",J88="U16"),
     IF(AL88&gt;Normwerte!$C$10,1,0),
IF(AND(COUNTIF(AL88,"&gt;0")&gt;0,D88="m",J88="U17"),
     IF(AL88&gt;Normwerte!$C$9,1,0),
IF(AND(COUNTIF(AL88,"&gt;0")&gt;0,D88="m",J88="U18"),
     IF(AL88&gt;Normwerte!$C$8,1,0),
IF(AND(COUNTIF(AL88,"&gt;0")&gt;0,D88="w",J88="U13"),
     IF(AL88&gt;Normwerte!$C$7,1,0),
IF(AND(COUNTIF(AL88,"&gt;0")&gt;0,D88="w",J88="U14"),
     IF(AL88&gt;Normwerte!$C$6,1,0),
IF(AND(COUNTIF(AL88,"&gt;0")&gt;0,D88="w",J88="U15"),
     IF(AL88&gt;Normwerte!$C$5,1,0),
IF(AND(COUNTIF(AL88,"&gt;0")&gt;0,D88="w",J88="U16"),
     IF(AL88&gt;Normwerte!$C$4,1,0),
IF(AND(COUNTIF(AL88,"&gt;0")&gt;0,D88="w",J88="U17"),
     IF(AL88&gt;Normwerte!$C$3,1,0),
IF(AND(COUNTIF(AL88,"&gt;0")&gt;0,D88="w",J88="U18"),
     IF(AL88&gt;Normwerte!$C$2,1,0),"")
)))))))))))</f>
        <v/>
      </c>
      <c r="AN88" s="6"/>
      <c r="AO88" s="6"/>
      <c r="AP88" s="6"/>
      <c r="AQ8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8" s="38" t="str">
        <f>IF(COUNTIF(Table25[[#This Row],[Jump &amp; Reach 
(Spike) max.]],"&gt;0")&gt;0,
     Table25[[#This Row],[Jump &amp; Reach 
(Spike) max.]]-Table25[[#This Row],[Reichhöhe
einarmig '[cm']]],
     "")</f>
        <v/>
      </c>
      <c r="AS88" s="57" t="str">
        <f t="shared" si="19"/>
        <v/>
      </c>
      <c r="AT88" s="38" t="str">
        <f>IF(AND(COUNTIF(AS88,"&gt;0")&gt;0,D88="m",J88="U13"),
    IF(AS88&gt;Normwerte!$D$13,1,0),
IF(AND(COUNTIF(AS88,"&gt;0")&gt;0,D88="m",J88="U14"),
     IF(AS88&gt;Normwerte!$D$12,1,0),
IF(AND(COUNTIF(AS88,"&gt;0")&gt;0,D88="m",J88="U15"),
     IF(AS88&gt;Normwerte!$D$11,1,0),
IF(AND(COUNTIF(AS88,"&gt;0")&gt;0,D88="m",J88="U16"),
     IF(AS88&gt;Normwerte!$D$10,1,0),
IF(AND(COUNTIF(AS88,"&gt;0")&gt;0,D88="m",J88="U17"),
     IF(AS88&gt;Normwerte!$D$9,1,0),
IF(AND(COUNTIF(AS88,"&gt;0")&gt;0,D88="m",J88="U18"),
     IF(AS88&gt;Normwerte!$D$8,1,0),
IF(AND(COUNTIF(AS88,"&gt;0")&gt;0,D88="w",J88="U13"),
     IF(AS88&gt;Normwerte!$D$7,1,0),
IF(AND(COUNTIF(AS88,"&gt;0")&gt;0,D88="w",J88="U14"),
     IF(AS88&gt;Normwerte!$D$6,1,0),
IF(AND(COUNTIF(AS88,"&gt;0")&gt;0,D88="w",J88="U15"),
     IF(AS88&gt;Normwerte!$D$5,1,0),
IF(AND(COUNTIF(AS88,"&gt;0")&gt;0,D88="w",J88="U16"),
     IF(AS88&gt;Normwerte!$D$4,1,0),
IF(AND(COUNTIF(AS88,"&gt;0")&gt;0,D88="w",J88="U17"),
     IF(AS88&gt;Normwerte!$D$3,1,0),
IF(AND(COUNTIF(AS88,"&gt;0")&gt;0,D88="w",J88="U18"),
     IF(AS88&gt;Normwerte!$D$2,1,0),"")
)))))))))))</f>
        <v/>
      </c>
      <c r="AU88" s="6"/>
      <c r="AV88" s="6"/>
      <c r="AW88" s="6"/>
      <c r="AX8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8" s="57" t="str">
        <f t="shared" si="20"/>
        <v/>
      </c>
      <c r="AZ88" s="38" t="str">
        <f>IF(AND(COUNTIF(AY88,"&gt;0")&gt;0,D88="m",J88="U13"),
    IF(AY88&gt;Normwerte!$E$13,1,0),
IF(AND(COUNTIF(AY88,"&gt;0")&gt;0,D88="m",J88="U14"),
     IF(AY88&gt;Normwerte!$E$12,1,0),
IF(AND(COUNTIF(AY88,"&gt;0")&gt;0,D88="m",J88="U15"),
     IF(AY88&gt;Normwerte!$E$11,1,0),
IF(AND(COUNTIF(AY88,"&gt;0")&gt;0,D88="m",J88="U16"),
     IF(AY88&gt;Normwerte!$E$10,1,0),
IF(AND(COUNTIF(AY88,"&gt;0")&gt;0,D88="m",J88="U17"),
     IF(AY88&gt;Normwerte!$E$9,1,0),
IF(AND(COUNTIF(AY88,"&gt;0")&gt;0,D88="m",J88="U18"),
     IF(AY88&gt;Normwerte!$E$8,1,0),
IF(AND(COUNTIF(AY88,"&gt;0")&gt;0,D88="w",J88="U13"),
     IF(AY88&gt;Normwerte!$E$7,1,0),
IF(AND(COUNTIF(AY88,"&gt;0")&gt;0,D88="w",J88="U14"),
     IF(AY88&gt;Normwerte!$E$6,1,0),
IF(AND(COUNTIF(AY88,"&gt;0")&gt;0,D88="w",J88="U15"),
     IF(AY88&gt;Normwerte!$E$5,1,0),
IF(AND(COUNTIF(AY88,"&gt;0")&gt;0,D88="w",J88="U16"),
     IF(AY88&gt;Normwerte!$E$4,1,0),
IF(AND(COUNTIF(AY88,"&gt;0")&gt;0,D88="w",J88="U17"),
     IF(AY88&gt;Normwerte!$E$3,1,0),
IF(AND(COUNTIF(AY88,"&gt;0")&gt;0,D88="w",J88="U18"),
     IF(AY88&gt;Normwerte!$E$2,1,0),"")
)))))))))))</f>
        <v/>
      </c>
      <c r="BA88" s="6"/>
      <c r="BB88" s="6"/>
      <c r="BC88" s="6"/>
      <c r="BD8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8" s="56" t="str">
        <f t="shared" si="22"/>
        <v/>
      </c>
      <c r="BF88" s="38" t="str">
        <f>IF(AND(COUNTIF(BE88,"&gt;0")&gt;0,D88="m",J88="U13"),
    IF(BE88&gt;Normwerte!$F$13,1,0),
IF(AND(COUNTIF(BE88,"&gt;0")&gt;0,D88="m",J88="U14"),
     IF(BE88&gt;Normwerte!$F$12,1,0),
IF(AND(COUNTIF(BE88,"&gt;0")&gt;0,D88="m",J88="U15"),
     IF(BE88&gt;Normwerte!$F$11,1,0),
IF(AND(COUNTIF(BE88,"&gt;0")&gt;0,D88="m",J88="U16"),
     IF(BE88&gt;Normwerte!$F$10,1,0),
IF(AND(COUNTIF(BE88,"&gt;0")&gt;0,D88="m",J88="U17"),
     IF(BE88&gt;Normwerte!$F$9,1,0),
IF(AND(COUNTIF(BE88,"&gt;0")&gt;0,D88="m",J88="U18"),
     IF(BE88&gt;Normwerte!$F$8,1,0),
IF(AND(COUNTIF(BE88,"&gt;0")&gt;0,D88="w",J88="U13"),
     IF(BE88&gt;Normwerte!$F$7,1,0),
IF(AND(COUNTIF(BE88,"&gt;0")&gt;0,D88="w",J88="U14"),
     IF(BE88&gt;Normwerte!$F$6,1,0),
IF(AND(COUNTIF(BE88,"&gt;0")&gt;0,D88="w",J88="U15"),
     IF(BE88&gt;Normwerte!$F$5,1,0),
IF(AND(COUNTIF(BE88,"&gt;0")&gt;0,D88="w",J88="U16"),
     IF(BE88&gt;Normwerte!$F$4,1,0),
IF(AND(COUNTIF(BE88,"&gt;0")&gt;0,D88="w",J88="U17"),
     IF(BE88&gt;Normwerte!$F$3,1,0),
IF(AND(COUNTIF(BE88,"&gt;0")&gt;0,D88="w",J88="U18"),
     IF(BE88&gt;Normwerte!$F$2,1,0),"")
)))))))))))</f>
        <v/>
      </c>
      <c r="BG88" s="6"/>
      <c r="BH88" s="6"/>
      <c r="BI88" s="6"/>
      <c r="BJ88" s="40" t="str">
        <f>IF(COUNTIF(Table25[[#This Row],[Schlagballwurf V1
'[km/h']]:[Schlagballwurf V3
'[km/h']]],"&gt;0")&gt;0,
     MAX(Table25[[#This Row],[Schlagballwurf V1
'[km/h']]:[Schlagballwurf V3
'[km/h']]]),
     "")</f>
        <v/>
      </c>
      <c r="BK88" s="57" t="str">
        <f t="shared" si="21"/>
        <v/>
      </c>
      <c r="BL88" s="38" t="str">
        <f>IF(AND(COUNTIF(BK88,"&gt;0")&gt;0,D88="m",J88="U13"),
     IF(BK88&gt;Normwerte!$G$13,1,0),
IF(AND(COUNTIF(BK88,"&gt;0")&gt;0,D88="m",J88="U14"),
     IF(BK88&gt;Normwerte!$G$12,1,0),
IF(AND(COUNTIF(BK88,"&gt;0")&gt;0,D88="m",J88="U15"),
     IF(BK88&gt;Normwerte!$G$11,1,0),
IF(AND(COUNTIF(BK88,"&gt;0")&gt;0,D88="m",J88="U16"),
     IF(BK88&gt;Normwerte!$G$10,1,0),
IF(AND(COUNTIF(BK88,"&gt;0")&gt;0,D88="m",J88="U17"),
     IF(BK88&gt;Normwerte!$G$9,1,0),
IF(AND(COUNTIF(BK88,"&gt;0")&gt;0,D88="m",J88="U18"),
     IF(BK88&gt;Normwerte!$G$8,1,0),
IF(AND(COUNTIF(BK88,"&gt;0")&gt;0,D88="w",J88="U13"),
     IF(BK88&gt;Normwerte!$G$7,1,0),
IF(AND(COUNTIF(BK88,"&gt;0")&gt;0,D88="w",J88="U14"),
     IF(BK88&gt;Normwerte!$G$6,1,0),
IF(AND(COUNTIF(BK88,"&gt;0")&gt;0,D88="w",J88="U15"),
     IF(BK88&gt;Normwerte!$G$5,1,0),
IF(AND(COUNTIF(BK88,"&gt;0")&gt;0,D88="w",J88="U16"),
     IF(BK88&gt;Normwerte!$G$4,1,0),
IF(AND(COUNTIF(BK88,"&gt;0")&gt;0,D88="w",J88="U17"),
     IF(BK88&gt;Normwerte!$G$3,1,0),
IF(AND(COUNTIF(BK88,"&gt;0")&gt;0,D88="w",J88="U18"),
     IF(BK88&gt;Normwerte!$G$2,1,0),"")
)))))))))))</f>
        <v/>
      </c>
      <c r="BM88" s="6"/>
      <c r="BN88" s="6"/>
      <c r="BO88" s="6"/>
      <c r="BP88" s="6"/>
      <c r="BQ88" s="40" t="str">
        <f>IF(COUNTIF(Table25[[#This Row],[T-Test links
V1
'[s']]:[T-Test links
V2
'[s']]],"&gt;0")&gt;0,
     MIN(Table25[[#This Row],[T-Test links
V1
'[s']]:[T-Test links
V2
'[s']]]),
     "")</f>
        <v/>
      </c>
      <c r="BR88" s="40" t="str">
        <f>IF(COUNTIF(Table25[[#This Row],[T-Test rechts 
V1
'[s']]:[T-Test rechts
V2
'[s']]],"&gt;0")&gt;0,
     MIN(Table25[[#This Row],[T-Test rechts 
V1
'[s']]:[T-Test rechts
V2
'[s']]]),
     "")</f>
        <v/>
      </c>
      <c r="BS8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8" s="57" t="str">
        <f t="shared" si="23"/>
        <v/>
      </c>
      <c r="BU88" s="38" t="str">
        <f>IF(AND(COUNTIF(BT88,"&gt;0")&gt;0,D88="m",J88="U13"),
     IF(BT88&gt;Normwerte!$H$13,1,0),
IF(AND(COUNTIF(BT88,"&gt;0")&gt;0,D88="m",J88="U14"),
     IF(BT88&gt;Normwerte!$H$12,1,0),
IF(AND(COUNTIF(BT88,"&gt;0")&gt;0,D88="m",J88="U15"),
     IF(BT88&gt;Normwerte!$H$11,1,0),
IF(AND(COUNTIF(BT88,"&gt;0")&gt;0,D88="m",J88="U16"),
     IF(BT88&gt;Normwerte!$H$10,1,0),
IF(AND(COUNTIF(BT88,"&gt;0")&gt;0,D88="m",J88="U17"),
     IF(BT88&gt;Normwerte!$H$9,1,0),
IF(AND(COUNTIF(BT88,"&gt;0")&gt;0,D88="m",J88="U18"),
     IF(BT88&gt;Normwerte!$H$8,1,0),
IF(AND(COUNTIF(BT88,"&gt;0")&gt;0,D88="w",J88="U13"),
     IF(BT88&gt;Normwerte!$H$7,1,0),
IF(AND(COUNTIF(BT88,"&gt;0")&gt;0,D88="w",J88="U14"),
     IF(BT88&gt;Normwerte!$H$6,1,0),
IF(AND(COUNTIF(BT88,"&gt;0")&gt;0,D88="w",J88="U15"),
     IF(BT88&gt;Normwerte!$H$5,1,0),
IF(AND(COUNTIF(BT88,"&gt;0")&gt;0,D88="w",J88="U16"),
     IF(BT88&gt;Normwerte!$H$4,1,0),
IF(AND(COUNTIF(BT88,"&gt;0")&gt;0,D88="w",J88="U17"),
     IF(BT88&gt;Normwerte!$H$3,1,0),
IF(AND(COUNTIF(BT88,"&gt;0")&gt;0,D88="w",J88="U18"),
     IF(BT88&gt;Normwerte!$H$2,1,0),"")
)))))))))))</f>
        <v/>
      </c>
    </row>
    <row r="89" spans="2:73" x14ac:dyDescent="0.45">
      <c r="B89" s="103"/>
      <c r="C89" s="103"/>
      <c r="D89" s="43"/>
      <c r="E89" s="93"/>
      <c r="F89" s="53"/>
      <c r="G89" s="5"/>
      <c r="H89" s="95"/>
      <c r="I89" s="12" t="str">
        <f>IF(ISBLANK(Table25[[#This Row],[Geb.Datum
'[TT.MM.JJJJ']]]),"",
     YEAR(Table25[[#This Row],[Geb.Datum
'[TT.MM.JJJJ']]]))</f>
        <v/>
      </c>
      <c r="J89" s="30" t="str">
        <f>_xlfn.XLOOKUP(Table25[[#This Row],[Geburtsjahr]],Altersklasse!$B$2:$B$7,Altersklasse!$A$2:$A$7,"",0)</f>
        <v/>
      </c>
      <c r="K89" s="42" t="str">
        <f t="shared" si="25"/>
        <v/>
      </c>
      <c r="L89" s="50" t="str">
        <f>IF(OR(ISBLANK(AF89),NOT(ISNUMBER(AF89))),"",IF(AND(AF89&gt;0,D89="m",J89="U13"),
    IF(AF89&gt;Normwerte!$J$13,2,IF(AF89&gt;Normwerte!$I$13,1,0)),
IF(AND(AF89&gt;0,D89="m",J89="U14"),
     IF(AF89&gt;Normwerte!$J$12,2,IF(AF89&gt;Normwerte!$I$12,1,0)),
IF(AND(AF89&gt;0,D89="m",J89="U15"),
     IF(AF89&gt;Normwerte!$J$11,2,IF(AF89&gt;Normwerte!$I$11,1,0)),
IF(AND(AF89&gt;0,D89="m",J89="U16"),
     IF(AF89&gt;Normwerte!$J$10,2,IF(AF89&gt;Normwerte!$I$10,1,0)),
IF(AND(AF89&gt;0,D89="m",J89="U17"),
     IF(AF89&gt;Normwerte!$J$9,2,IF(AF89&gt;Normwerte!$I$9,1,0)),
IF(AND(AF89&gt;0,D89="m",J89="U18"),
     IF(AF89&gt;Normwerte!$J$8,2,IF(AF89&gt;Normwerte!$I$8,1,0)),
IF(AND(AF89&gt;0,D89="w",J89="U13"),
     IF(AF89&gt;Normwerte!$J$7,2,IF(AF89&gt;Normwerte!$I$7,1,0)),
IF(AND(AF89&gt;0,D89="w",J89="U14"),
     IF(AF89&gt;Normwerte!$J$6,2,IF(AF89&gt;Normwerte!$I$6,1,0)),
IF(AND(AF89&gt;0,D89="w",J89="U15"),
     IF(AF89&gt;Normwerte!$J$5,2,IF(AF89&gt;Normwerte!$I$5,1,0)),
IF(AND(AF89&gt;0,D89="w",J89="U16"),
     IF(AF89&gt;Normwerte!$J$4,2,IF(AF89&gt;Normwerte!$I$4,1,0)),
IF(AND(AF89&gt;0,D89="w",J89="U17"),
     IF(AF89&gt;Normwerte!$J$3,2,IF(AF89&gt;Normwerte!$I$3,1,0)),
IF(AND(AF89&gt;0,D89="w",J89="U18"),
     IF(AF89&gt;Normwerte!$J$2,2,IF(AF89&gt;Normwerte!$I$2,1,0)),"")
))))))))))))</f>
        <v/>
      </c>
      <c r="M89" s="64" t="str">
        <f>IF(AND(Table25[[#This Row],[Position '[L/AA/MB/S/D']]]="L",L89&lt;2),1,Table25[[#This Row],[Landeskader
Punkte
Anthro Berechnung]])</f>
        <v/>
      </c>
      <c r="N89" s="65" t="str">
        <f>IFERROR(IF((Table25[[#This Row],[Z-Score CMJ]]+Table25[[#This Row],[Z Score Spike]])&gt;0, (Table25[[#This Row],[Z-Score CMJ]]+Table25[[#This Row],[Z Score Spike]])/2, ""), "")</f>
        <v/>
      </c>
      <c r="O89" s="63" t="str">
        <f>IF(AND(COUNTIF(N89,"&gt;0")&gt;0,D89="m",J89="U13"),
    IF(N89&gt;Normwerte!$C$13,1,0),
IF(AND(COUNTIF(N89,"&gt;0")&gt;0,D89="m",J89="U14"),
     IF(N89&gt;Normwerte!$C$12,1,0),
IF(AND(COUNTIF(N89,"&gt;0")&gt;0,D89="m",J89="U15"),
     IF(N89&gt;Normwerte!$C$11,1,0),
IF(AND(COUNTIF(N89,"&gt;0")&gt;0,D89="m",J89="U16"),
     IF(N89&gt;Normwerte!$C$10,1,0),
IF(AND(COUNTIF(N89,"&gt;0")&gt;0,D89="m",J89="U17"),
     IF(N89&gt;Normwerte!$C$9,1,0),
IF(AND(COUNTIF(N89,"&gt;0")&gt;0,D89="m",J89="U18"),
     IF(N89&gt;Normwerte!$C$8,1,0),
IF(AND(COUNTIF(N89,"&gt;0")&gt;0,D89="w",J89="U13"),
     IF(N89&gt;Normwerte!$C$7,1,0),
IF(AND(COUNTIF(N89,"&gt;0")&gt;0,D89="w",J89="U14"),
     IF(N89&gt;Normwerte!$C$6,1,0),
IF(AND(COUNTIF(N89,"&gt;0")&gt;0,D89="w",J89="U15"),
     IF(N89&gt;Normwerte!$C$5,1,0),
IF(AND(COUNTIF(N89,"&gt;0")&gt;0,D89="w",J89="U16"),
     IF(N89&gt;Normwerte!$C$4,1,0),
IF(AND(COUNTIF(N89,"&gt;0")&gt;0,D89="w",J89="U17"),
     IF(N89&gt;Normwerte!$C$3,1,0),
IF(AND(COUNTIF(N89,"&gt;0")&gt;0,D89="w",J89="U18"),
     IF(N89&gt;Normwerte!$C$2,1,0),"")
)))))))))))</f>
        <v/>
      </c>
      <c r="P8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89" s="63" t="str">
        <f>IF(AND(COUNTIF(P89,"&gt;0")&gt;0,D89="m",J89="U13"),
    IF(P89&gt;Normwerte!$F$13,1,0),
IF(AND(COUNTIF(P89,"&gt;0")&gt;0,D89="m",J89="U14"),
     IF(P89&gt;Normwerte!$F$12,1,0),
IF(AND(COUNTIF(P89,"&gt;0")&gt;0,D89="m",J89="U15"),
     IF(P89&gt;Normwerte!$F$11,1,0),
IF(AND(COUNTIF(P89,"&gt;0")&gt;0,D89="m",J89="U16"),
     IF(P89&gt;Normwerte!$F$10,1,0),
IF(AND(COUNTIF(P89,"&gt;0")&gt;0,D89="m",J89="U17"),
     IF(P89&gt;Normwerte!$F$9,1,0),
IF(AND(COUNTIF(P89,"&gt;0")&gt;0,D89="m",J89="U18"),
     IF(P89&gt;Normwerte!$F$8,1,0),
IF(AND(COUNTIF(P89,"&gt;0")&gt;0,D89="w",J89="U13"),
     IF(P89&gt;Normwerte!$F$7,1,0),
IF(AND(COUNTIF(P89,"&gt;0")&gt;0,D89="w",J89="U14"),
     IF(P89&gt;Normwerte!$F$6,1,0),
IF(AND(COUNTIF(P89,"&gt;0")&gt;0,D89="w",J89="U15"),
     IF(P89&gt;Normwerte!$F$5,1,0),
IF(AND(COUNTIF(P89,"&gt;0")&gt;0,D89="w",J89="U16"),
     IF(P89&gt;Normwerte!$F$4,1,0),
IF(AND(COUNTIF(P89,"&gt;0")&gt;0,D89="w",J89="U17"),
     IF(P89&gt;Normwerte!$F$3,1,0),
IF(AND(COUNTIF(P89,"&gt;0")&gt;0,D89="w",J89="U18"),
     IF(P89&gt;Normwerte!$F$2,1,0),"")
)))))))))))</f>
        <v/>
      </c>
      <c r="R89" s="66" t="str">
        <f>Table25[[#This Row],[Punkte
T-Test]]</f>
        <v/>
      </c>
      <c r="S89" s="73" t="str">
        <f>IF(SUMIF(Table25[[#This Row],[Landeskader
Punkte
Anthro]:[Landeskader
Punkte
T-Test]],"&gt;0")=0,
    "",
    SUM(M89,O89,Q89,R89))</f>
        <v/>
      </c>
      <c r="T89" s="101"/>
      <c r="U89" s="101"/>
      <c r="V89" s="26"/>
      <c r="W89" s="26"/>
      <c r="X89" s="26"/>
      <c r="Y89" s="24"/>
      <c r="Z89" s="24"/>
      <c r="AA89" s="24"/>
      <c r="AB89" s="26"/>
      <c r="AC89" s="26"/>
      <c r="AD8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89" s="55" t="str">
        <f t="shared" si="24"/>
        <v/>
      </c>
      <c r="AF89" s="75" t="str">
        <f t="shared" si="17"/>
        <v/>
      </c>
      <c r="AG89" s="74"/>
      <c r="AH89" s="52"/>
      <c r="AI89" s="24"/>
      <c r="AJ89" s="36" t="str">
        <f>IF(COUNTIF(Table25[[#This Row],[Jump &amp; Reach 
(CMJ) V1]:[Jump &amp; Reach 
(CMJ) V3]],"&gt;0")&gt;0,
     MAX(Table25[[#This Row],[Jump &amp; Reach 
(CMJ) V1]:[Jump &amp; Reach 
(CMJ) V3]]),
     "")</f>
        <v/>
      </c>
      <c r="AK89" s="37" t="str">
        <f>IF(COUNTIF(Table25[[#This Row],[Jump &amp; Reach 
(CMJ) max.]],"&gt;0")&gt;0,
     Table25[[#This Row],[Jump &amp; Reach 
(CMJ) max.]]-Table25[[#This Row],[Reichhöhe
einarmig '[cm']]],
     "")</f>
        <v/>
      </c>
      <c r="AL89" s="57" t="str">
        <f t="shared" si="18"/>
        <v/>
      </c>
      <c r="AM89" s="38" t="str">
        <f>IF(AND(COUNTIF(AL89,"&gt;0")&gt;0,D89="m",J89="U13"),
    IF(AL89&gt;Normwerte!$C$13,1,0),
IF(AND(COUNTIF(AL89,"&gt;0")&gt;0,D89="m",J89="U14"),
     IF(AL89&gt;Normwerte!$C$12,1,0),
IF(AND(COUNTIF(AL89,"&gt;0")&gt;0,D89="m",J89="U15"),
     IF(AL89&gt;Normwerte!$C$11,1,0),
IF(AND(COUNTIF(AL89,"&gt;0")&gt;0,D89="m",J89="U16"),
     IF(AL89&gt;Normwerte!$C$10,1,0),
IF(AND(COUNTIF(AL89,"&gt;0")&gt;0,D89="m",J89="U17"),
     IF(AL89&gt;Normwerte!$C$9,1,0),
IF(AND(COUNTIF(AL89,"&gt;0")&gt;0,D89="m",J89="U18"),
     IF(AL89&gt;Normwerte!$C$8,1,0),
IF(AND(COUNTIF(AL89,"&gt;0")&gt;0,D89="w",J89="U13"),
     IF(AL89&gt;Normwerte!$C$7,1,0),
IF(AND(COUNTIF(AL89,"&gt;0")&gt;0,D89="w",J89="U14"),
     IF(AL89&gt;Normwerte!$C$6,1,0),
IF(AND(COUNTIF(AL89,"&gt;0")&gt;0,D89="w",J89="U15"),
     IF(AL89&gt;Normwerte!$C$5,1,0),
IF(AND(COUNTIF(AL89,"&gt;0")&gt;0,D89="w",J89="U16"),
     IF(AL89&gt;Normwerte!$C$4,1,0),
IF(AND(COUNTIF(AL89,"&gt;0")&gt;0,D89="w",J89="U17"),
     IF(AL89&gt;Normwerte!$C$3,1,0),
IF(AND(COUNTIF(AL89,"&gt;0")&gt;0,D89="w",J89="U18"),
     IF(AL89&gt;Normwerte!$C$2,1,0),"")
)))))))))))</f>
        <v/>
      </c>
      <c r="AN89" s="6"/>
      <c r="AO89" s="6"/>
      <c r="AP89" s="6"/>
      <c r="AQ8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89" s="38" t="str">
        <f>IF(COUNTIF(Table25[[#This Row],[Jump &amp; Reach 
(Spike) max.]],"&gt;0")&gt;0,
     Table25[[#This Row],[Jump &amp; Reach 
(Spike) max.]]-Table25[[#This Row],[Reichhöhe
einarmig '[cm']]],
     "")</f>
        <v/>
      </c>
      <c r="AS89" s="57" t="str">
        <f t="shared" si="19"/>
        <v/>
      </c>
      <c r="AT89" s="38" t="str">
        <f>IF(AND(COUNTIF(AS89,"&gt;0")&gt;0,D89="m",J89="U13"),
    IF(AS89&gt;Normwerte!$D$13,1,0),
IF(AND(COUNTIF(AS89,"&gt;0")&gt;0,D89="m",J89="U14"),
     IF(AS89&gt;Normwerte!$D$12,1,0),
IF(AND(COUNTIF(AS89,"&gt;0")&gt;0,D89="m",J89="U15"),
     IF(AS89&gt;Normwerte!$D$11,1,0),
IF(AND(COUNTIF(AS89,"&gt;0")&gt;0,D89="m",J89="U16"),
     IF(AS89&gt;Normwerte!$D$10,1,0),
IF(AND(COUNTIF(AS89,"&gt;0")&gt;0,D89="m",J89="U17"),
     IF(AS89&gt;Normwerte!$D$9,1,0),
IF(AND(COUNTIF(AS89,"&gt;0")&gt;0,D89="m",J89="U18"),
     IF(AS89&gt;Normwerte!$D$8,1,0),
IF(AND(COUNTIF(AS89,"&gt;0")&gt;0,D89="w",J89="U13"),
     IF(AS89&gt;Normwerte!$D$7,1,0),
IF(AND(COUNTIF(AS89,"&gt;0")&gt;0,D89="w",J89="U14"),
     IF(AS89&gt;Normwerte!$D$6,1,0),
IF(AND(COUNTIF(AS89,"&gt;0")&gt;0,D89="w",J89="U15"),
     IF(AS89&gt;Normwerte!$D$5,1,0),
IF(AND(COUNTIF(AS89,"&gt;0")&gt;0,D89="w",J89="U16"),
     IF(AS89&gt;Normwerte!$D$4,1,0),
IF(AND(COUNTIF(AS89,"&gt;0")&gt;0,D89="w",J89="U17"),
     IF(AS89&gt;Normwerte!$D$3,1,0),
IF(AND(COUNTIF(AS89,"&gt;0")&gt;0,D89="w",J89="U18"),
     IF(AS89&gt;Normwerte!$D$2,1,0),"")
)))))))))))</f>
        <v/>
      </c>
      <c r="AU89" s="6"/>
      <c r="AV89" s="6"/>
      <c r="AW89" s="6"/>
      <c r="AX8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89" s="57" t="str">
        <f t="shared" si="20"/>
        <v/>
      </c>
      <c r="AZ89" s="38" t="str">
        <f>IF(AND(COUNTIF(AY89,"&gt;0")&gt;0,D89="m",J89="U13"),
    IF(AY89&gt;Normwerte!$E$13,1,0),
IF(AND(COUNTIF(AY89,"&gt;0")&gt;0,D89="m",J89="U14"),
     IF(AY89&gt;Normwerte!$E$12,1,0),
IF(AND(COUNTIF(AY89,"&gt;0")&gt;0,D89="m",J89="U15"),
     IF(AY89&gt;Normwerte!$E$11,1,0),
IF(AND(COUNTIF(AY89,"&gt;0")&gt;0,D89="m",J89="U16"),
     IF(AY89&gt;Normwerte!$E$10,1,0),
IF(AND(COUNTIF(AY89,"&gt;0")&gt;0,D89="m",J89="U17"),
     IF(AY89&gt;Normwerte!$E$9,1,0),
IF(AND(COUNTIF(AY89,"&gt;0")&gt;0,D89="m",J89="U18"),
     IF(AY89&gt;Normwerte!$E$8,1,0),
IF(AND(COUNTIF(AY89,"&gt;0")&gt;0,D89="w",J89="U13"),
     IF(AY89&gt;Normwerte!$E$7,1,0),
IF(AND(COUNTIF(AY89,"&gt;0")&gt;0,D89="w",J89="U14"),
     IF(AY89&gt;Normwerte!$E$6,1,0),
IF(AND(COUNTIF(AY89,"&gt;0")&gt;0,D89="w",J89="U15"),
     IF(AY89&gt;Normwerte!$E$5,1,0),
IF(AND(COUNTIF(AY89,"&gt;0")&gt;0,D89="w",J89="U16"),
     IF(AY89&gt;Normwerte!$E$4,1,0),
IF(AND(COUNTIF(AY89,"&gt;0")&gt;0,D89="w",J89="U17"),
     IF(AY89&gt;Normwerte!$E$3,1,0),
IF(AND(COUNTIF(AY89,"&gt;0")&gt;0,D89="w",J89="U18"),
     IF(AY89&gt;Normwerte!$E$2,1,0),"")
)))))))))))</f>
        <v/>
      </c>
      <c r="BA89" s="6"/>
      <c r="BB89" s="6"/>
      <c r="BC89" s="6"/>
      <c r="BD8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89" s="56" t="str">
        <f t="shared" si="22"/>
        <v/>
      </c>
      <c r="BF89" s="38" t="str">
        <f>IF(AND(COUNTIF(BE89,"&gt;0")&gt;0,D89="m",J89="U13"),
    IF(BE89&gt;Normwerte!$F$13,1,0),
IF(AND(COUNTIF(BE89,"&gt;0")&gt;0,D89="m",J89="U14"),
     IF(BE89&gt;Normwerte!$F$12,1,0),
IF(AND(COUNTIF(BE89,"&gt;0")&gt;0,D89="m",J89="U15"),
     IF(BE89&gt;Normwerte!$F$11,1,0),
IF(AND(COUNTIF(BE89,"&gt;0")&gt;0,D89="m",J89="U16"),
     IF(BE89&gt;Normwerte!$F$10,1,0),
IF(AND(COUNTIF(BE89,"&gt;0")&gt;0,D89="m",J89="U17"),
     IF(BE89&gt;Normwerte!$F$9,1,0),
IF(AND(COUNTIF(BE89,"&gt;0")&gt;0,D89="m",J89="U18"),
     IF(BE89&gt;Normwerte!$F$8,1,0),
IF(AND(COUNTIF(BE89,"&gt;0")&gt;0,D89="w",J89="U13"),
     IF(BE89&gt;Normwerte!$F$7,1,0),
IF(AND(COUNTIF(BE89,"&gt;0")&gt;0,D89="w",J89="U14"),
     IF(BE89&gt;Normwerte!$F$6,1,0),
IF(AND(COUNTIF(BE89,"&gt;0")&gt;0,D89="w",J89="U15"),
     IF(BE89&gt;Normwerte!$F$5,1,0),
IF(AND(COUNTIF(BE89,"&gt;0")&gt;0,D89="w",J89="U16"),
     IF(BE89&gt;Normwerte!$F$4,1,0),
IF(AND(COUNTIF(BE89,"&gt;0")&gt;0,D89="w",J89="U17"),
     IF(BE89&gt;Normwerte!$F$3,1,0),
IF(AND(COUNTIF(BE89,"&gt;0")&gt;0,D89="w",J89="U18"),
     IF(BE89&gt;Normwerte!$F$2,1,0),"")
)))))))))))</f>
        <v/>
      </c>
      <c r="BG89" s="6"/>
      <c r="BH89" s="6"/>
      <c r="BI89" s="6"/>
      <c r="BJ89" s="40" t="str">
        <f>IF(COUNTIF(Table25[[#This Row],[Schlagballwurf V1
'[km/h']]:[Schlagballwurf V3
'[km/h']]],"&gt;0")&gt;0,
     MAX(Table25[[#This Row],[Schlagballwurf V1
'[km/h']]:[Schlagballwurf V3
'[km/h']]]),
     "")</f>
        <v/>
      </c>
      <c r="BK89" s="57" t="str">
        <f t="shared" si="21"/>
        <v/>
      </c>
      <c r="BL89" s="38" t="str">
        <f>IF(AND(COUNTIF(BK89,"&gt;0")&gt;0,D89="m",J89="U13"),
     IF(BK89&gt;Normwerte!$G$13,1,0),
IF(AND(COUNTIF(BK89,"&gt;0")&gt;0,D89="m",J89="U14"),
     IF(BK89&gt;Normwerte!$G$12,1,0),
IF(AND(COUNTIF(BK89,"&gt;0")&gt;0,D89="m",J89="U15"),
     IF(BK89&gt;Normwerte!$G$11,1,0),
IF(AND(COUNTIF(BK89,"&gt;0")&gt;0,D89="m",J89="U16"),
     IF(BK89&gt;Normwerte!$G$10,1,0),
IF(AND(COUNTIF(BK89,"&gt;0")&gt;0,D89="m",J89="U17"),
     IF(BK89&gt;Normwerte!$G$9,1,0),
IF(AND(COUNTIF(BK89,"&gt;0")&gt;0,D89="m",J89="U18"),
     IF(BK89&gt;Normwerte!$G$8,1,0),
IF(AND(COUNTIF(BK89,"&gt;0")&gt;0,D89="w",J89="U13"),
     IF(BK89&gt;Normwerte!$G$7,1,0),
IF(AND(COUNTIF(BK89,"&gt;0")&gt;0,D89="w",J89="U14"),
     IF(BK89&gt;Normwerte!$G$6,1,0),
IF(AND(COUNTIF(BK89,"&gt;0")&gt;0,D89="w",J89="U15"),
     IF(BK89&gt;Normwerte!$G$5,1,0),
IF(AND(COUNTIF(BK89,"&gt;0")&gt;0,D89="w",J89="U16"),
     IF(BK89&gt;Normwerte!$G$4,1,0),
IF(AND(COUNTIF(BK89,"&gt;0")&gt;0,D89="w",J89="U17"),
     IF(BK89&gt;Normwerte!$G$3,1,0),
IF(AND(COUNTIF(BK89,"&gt;0")&gt;0,D89="w",J89="U18"),
     IF(BK89&gt;Normwerte!$G$2,1,0),"")
)))))))))))</f>
        <v/>
      </c>
      <c r="BM89" s="6"/>
      <c r="BN89" s="6"/>
      <c r="BO89" s="6"/>
      <c r="BP89" s="6"/>
      <c r="BQ89" s="40" t="str">
        <f>IF(COUNTIF(Table25[[#This Row],[T-Test links
V1
'[s']]:[T-Test links
V2
'[s']]],"&gt;0")&gt;0,
     MIN(Table25[[#This Row],[T-Test links
V1
'[s']]:[T-Test links
V2
'[s']]]),
     "")</f>
        <v/>
      </c>
      <c r="BR89" s="40" t="str">
        <f>IF(COUNTIF(Table25[[#This Row],[T-Test rechts 
V1
'[s']]:[T-Test rechts
V2
'[s']]],"&gt;0")&gt;0,
     MIN(Table25[[#This Row],[T-Test rechts 
V1
'[s']]:[T-Test rechts
V2
'[s']]]),
     "")</f>
        <v/>
      </c>
      <c r="BS8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89" s="57" t="str">
        <f t="shared" si="23"/>
        <v/>
      </c>
      <c r="BU89" s="38" t="str">
        <f>IF(AND(COUNTIF(BT89,"&gt;0")&gt;0,D89="m",J89="U13"),
     IF(BT89&gt;Normwerte!$H$13,1,0),
IF(AND(COUNTIF(BT89,"&gt;0")&gt;0,D89="m",J89="U14"),
     IF(BT89&gt;Normwerte!$H$12,1,0),
IF(AND(COUNTIF(BT89,"&gt;0")&gt;0,D89="m",J89="U15"),
     IF(BT89&gt;Normwerte!$H$11,1,0),
IF(AND(COUNTIF(BT89,"&gt;0")&gt;0,D89="m",J89="U16"),
     IF(BT89&gt;Normwerte!$H$10,1,0),
IF(AND(COUNTIF(BT89,"&gt;0")&gt;0,D89="m",J89="U17"),
     IF(BT89&gt;Normwerte!$H$9,1,0),
IF(AND(COUNTIF(BT89,"&gt;0")&gt;0,D89="m",J89="U18"),
     IF(BT89&gt;Normwerte!$H$8,1,0),
IF(AND(COUNTIF(BT89,"&gt;0")&gt;0,D89="w",J89="U13"),
     IF(BT89&gt;Normwerte!$H$7,1,0),
IF(AND(COUNTIF(BT89,"&gt;0")&gt;0,D89="w",J89="U14"),
     IF(BT89&gt;Normwerte!$H$6,1,0),
IF(AND(COUNTIF(BT89,"&gt;0")&gt;0,D89="w",J89="U15"),
     IF(BT89&gt;Normwerte!$H$5,1,0),
IF(AND(COUNTIF(BT89,"&gt;0")&gt;0,D89="w",J89="U16"),
     IF(BT89&gt;Normwerte!$H$4,1,0),
IF(AND(COUNTIF(BT89,"&gt;0")&gt;0,D89="w",J89="U17"),
     IF(BT89&gt;Normwerte!$H$3,1,0),
IF(AND(COUNTIF(BT89,"&gt;0")&gt;0,D89="w",J89="U18"),
     IF(BT89&gt;Normwerte!$H$2,1,0),"")
)))))))))))</f>
        <v/>
      </c>
    </row>
    <row r="90" spans="2:73" x14ac:dyDescent="0.45">
      <c r="B90" s="103"/>
      <c r="C90" s="103"/>
      <c r="D90" s="43"/>
      <c r="E90" s="93"/>
      <c r="F90" s="53"/>
      <c r="G90" s="5"/>
      <c r="H90" s="95"/>
      <c r="I90" s="12" t="str">
        <f>IF(ISBLANK(Table25[[#This Row],[Geb.Datum
'[TT.MM.JJJJ']]]),"",
     YEAR(Table25[[#This Row],[Geb.Datum
'[TT.MM.JJJJ']]]))</f>
        <v/>
      </c>
      <c r="J90" s="30" t="str">
        <f>_xlfn.XLOOKUP(Table25[[#This Row],[Geburtsjahr]],Altersklasse!$B$2:$B$7,Altersklasse!$A$2:$A$7,"",0)</f>
        <v/>
      </c>
      <c r="K90" s="42" t="str">
        <f t="shared" si="25"/>
        <v/>
      </c>
      <c r="L90" s="50" t="str">
        <f>IF(OR(ISBLANK(AF90),NOT(ISNUMBER(AF90))),"",IF(AND(AF90&gt;0,D90="m",J90="U13"),
    IF(AF90&gt;Normwerte!$J$13,2,IF(AF90&gt;Normwerte!$I$13,1,0)),
IF(AND(AF90&gt;0,D90="m",J90="U14"),
     IF(AF90&gt;Normwerte!$J$12,2,IF(AF90&gt;Normwerte!$I$12,1,0)),
IF(AND(AF90&gt;0,D90="m",J90="U15"),
     IF(AF90&gt;Normwerte!$J$11,2,IF(AF90&gt;Normwerte!$I$11,1,0)),
IF(AND(AF90&gt;0,D90="m",J90="U16"),
     IF(AF90&gt;Normwerte!$J$10,2,IF(AF90&gt;Normwerte!$I$10,1,0)),
IF(AND(AF90&gt;0,D90="m",J90="U17"),
     IF(AF90&gt;Normwerte!$J$9,2,IF(AF90&gt;Normwerte!$I$9,1,0)),
IF(AND(AF90&gt;0,D90="m",J90="U18"),
     IF(AF90&gt;Normwerte!$J$8,2,IF(AF90&gt;Normwerte!$I$8,1,0)),
IF(AND(AF90&gt;0,D90="w",J90="U13"),
     IF(AF90&gt;Normwerte!$J$7,2,IF(AF90&gt;Normwerte!$I$7,1,0)),
IF(AND(AF90&gt;0,D90="w",J90="U14"),
     IF(AF90&gt;Normwerte!$J$6,2,IF(AF90&gt;Normwerte!$I$6,1,0)),
IF(AND(AF90&gt;0,D90="w",J90="U15"),
     IF(AF90&gt;Normwerte!$J$5,2,IF(AF90&gt;Normwerte!$I$5,1,0)),
IF(AND(AF90&gt;0,D90="w",J90="U16"),
     IF(AF90&gt;Normwerte!$J$4,2,IF(AF90&gt;Normwerte!$I$4,1,0)),
IF(AND(AF90&gt;0,D90="w",J90="U17"),
     IF(AF90&gt;Normwerte!$J$3,2,IF(AF90&gt;Normwerte!$I$3,1,0)),
IF(AND(AF90&gt;0,D90="w",J90="U18"),
     IF(AF90&gt;Normwerte!$J$2,2,IF(AF90&gt;Normwerte!$I$2,1,0)),"")
))))))))))))</f>
        <v/>
      </c>
      <c r="M90" s="64" t="str">
        <f>IF(AND(Table25[[#This Row],[Position '[L/AA/MB/S/D']]]="L",L90&lt;2),1,Table25[[#This Row],[Landeskader
Punkte
Anthro Berechnung]])</f>
        <v/>
      </c>
      <c r="N90" s="65" t="str">
        <f>IFERROR(IF((Table25[[#This Row],[Z-Score CMJ]]+Table25[[#This Row],[Z Score Spike]])&gt;0, (Table25[[#This Row],[Z-Score CMJ]]+Table25[[#This Row],[Z Score Spike]])/2, ""), "")</f>
        <v/>
      </c>
      <c r="O90" s="63" t="str">
        <f>IF(AND(COUNTIF(N90,"&gt;0")&gt;0,D90="m",J90="U13"),
    IF(N90&gt;Normwerte!$C$13,1,0),
IF(AND(COUNTIF(N90,"&gt;0")&gt;0,D90="m",J90="U14"),
     IF(N90&gt;Normwerte!$C$12,1,0),
IF(AND(COUNTIF(N90,"&gt;0")&gt;0,D90="m",J90="U15"),
     IF(N90&gt;Normwerte!$C$11,1,0),
IF(AND(COUNTIF(N90,"&gt;0")&gt;0,D90="m",J90="U16"),
     IF(N90&gt;Normwerte!$C$10,1,0),
IF(AND(COUNTIF(N90,"&gt;0")&gt;0,D90="m",J90="U17"),
     IF(N90&gt;Normwerte!$C$9,1,0),
IF(AND(COUNTIF(N90,"&gt;0")&gt;0,D90="m",J90="U18"),
     IF(N90&gt;Normwerte!$C$8,1,0),
IF(AND(COUNTIF(N90,"&gt;0")&gt;0,D90="w",J90="U13"),
     IF(N90&gt;Normwerte!$C$7,1,0),
IF(AND(COUNTIF(N90,"&gt;0")&gt;0,D90="w",J90="U14"),
     IF(N90&gt;Normwerte!$C$6,1,0),
IF(AND(COUNTIF(N90,"&gt;0")&gt;0,D90="w",J90="U15"),
     IF(N90&gt;Normwerte!$C$5,1,0),
IF(AND(COUNTIF(N90,"&gt;0")&gt;0,D90="w",J90="U16"),
     IF(N90&gt;Normwerte!$C$4,1,0),
IF(AND(COUNTIF(N90,"&gt;0")&gt;0,D90="w",J90="U17"),
     IF(N90&gt;Normwerte!$C$3,1,0),
IF(AND(COUNTIF(N90,"&gt;0")&gt;0,D90="w",J90="U18"),
     IF(N90&gt;Normwerte!$C$2,1,0),"")
)))))))))))</f>
        <v/>
      </c>
      <c r="P9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0" s="63" t="str">
        <f>IF(AND(COUNTIF(P90,"&gt;0")&gt;0,D90="m",J90="U13"),
    IF(P90&gt;Normwerte!$F$13,1,0),
IF(AND(COUNTIF(P90,"&gt;0")&gt;0,D90="m",J90="U14"),
     IF(P90&gt;Normwerte!$F$12,1,0),
IF(AND(COUNTIF(P90,"&gt;0")&gt;0,D90="m",J90="U15"),
     IF(P90&gt;Normwerte!$F$11,1,0),
IF(AND(COUNTIF(P90,"&gt;0")&gt;0,D90="m",J90="U16"),
     IF(P90&gt;Normwerte!$F$10,1,0),
IF(AND(COUNTIF(P90,"&gt;0")&gt;0,D90="m",J90="U17"),
     IF(P90&gt;Normwerte!$F$9,1,0),
IF(AND(COUNTIF(P90,"&gt;0")&gt;0,D90="m",J90="U18"),
     IF(P90&gt;Normwerte!$F$8,1,0),
IF(AND(COUNTIF(P90,"&gt;0")&gt;0,D90="w",J90="U13"),
     IF(P90&gt;Normwerte!$F$7,1,0),
IF(AND(COUNTIF(P90,"&gt;0")&gt;0,D90="w",J90="U14"),
     IF(P90&gt;Normwerte!$F$6,1,0),
IF(AND(COUNTIF(P90,"&gt;0")&gt;0,D90="w",J90="U15"),
     IF(P90&gt;Normwerte!$F$5,1,0),
IF(AND(COUNTIF(P90,"&gt;0")&gt;0,D90="w",J90="U16"),
     IF(P90&gt;Normwerte!$F$4,1,0),
IF(AND(COUNTIF(P90,"&gt;0")&gt;0,D90="w",J90="U17"),
     IF(P90&gt;Normwerte!$F$3,1,0),
IF(AND(COUNTIF(P90,"&gt;0")&gt;0,D90="w",J90="U18"),
     IF(P90&gt;Normwerte!$F$2,1,0),"")
)))))))))))</f>
        <v/>
      </c>
      <c r="R90" s="66" t="str">
        <f>Table25[[#This Row],[Punkte
T-Test]]</f>
        <v/>
      </c>
      <c r="S90" s="73" t="str">
        <f>IF(SUMIF(Table25[[#This Row],[Landeskader
Punkte
Anthro]:[Landeskader
Punkte
T-Test]],"&gt;0")=0,
    "",
    SUM(M90,O90,Q90,R90))</f>
        <v/>
      </c>
      <c r="T90" s="101"/>
      <c r="U90" s="101"/>
      <c r="V90" s="26"/>
      <c r="W90" s="26"/>
      <c r="X90" s="26"/>
      <c r="Y90" s="24"/>
      <c r="Z90" s="24"/>
      <c r="AA90" s="24"/>
      <c r="AB90" s="26"/>
      <c r="AC90" s="26"/>
      <c r="AD9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0" s="55" t="str">
        <f t="shared" si="24"/>
        <v/>
      </c>
      <c r="AF90" s="75" t="str">
        <f t="shared" si="17"/>
        <v/>
      </c>
      <c r="AG90" s="74"/>
      <c r="AH90" s="52"/>
      <c r="AI90" s="24"/>
      <c r="AJ90" s="36" t="str">
        <f>IF(COUNTIF(Table25[[#This Row],[Jump &amp; Reach 
(CMJ) V1]:[Jump &amp; Reach 
(CMJ) V3]],"&gt;0")&gt;0,
     MAX(Table25[[#This Row],[Jump &amp; Reach 
(CMJ) V1]:[Jump &amp; Reach 
(CMJ) V3]]),
     "")</f>
        <v/>
      </c>
      <c r="AK90" s="37" t="str">
        <f>IF(COUNTIF(Table25[[#This Row],[Jump &amp; Reach 
(CMJ) max.]],"&gt;0")&gt;0,
     Table25[[#This Row],[Jump &amp; Reach 
(CMJ) max.]]-Table25[[#This Row],[Reichhöhe
einarmig '[cm']]],
     "")</f>
        <v/>
      </c>
      <c r="AL90" s="57" t="str">
        <f t="shared" si="18"/>
        <v/>
      </c>
      <c r="AM90" s="38" t="str">
        <f>IF(AND(COUNTIF(AL90,"&gt;0")&gt;0,D90="m",J90="U13"),
    IF(AL90&gt;Normwerte!$C$13,1,0),
IF(AND(COUNTIF(AL90,"&gt;0")&gt;0,D90="m",J90="U14"),
     IF(AL90&gt;Normwerte!$C$12,1,0),
IF(AND(COUNTIF(AL90,"&gt;0")&gt;0,D90="m",J90="U15"),
     IF(AL90&gt;Normwerte!$C$11,1,0),
IF(AND(COUNTIF(AL90,"&gt;0")&gt;0,D90="m",J90="U16"),
     IF(AL90&gt;Normwerte!$C$10,1,0),
IF(AND(COUNTIF(AL90,"&gt;0")&gt;0,D90="m",J90="U17"),
     IF(AL90&gt;Normwerte!$C$9,1,0),
IF(AND(COUNTIF(AL90,"&gt;0")&gt;0,D90="m",J90="U18"),
     IF(AL90&gt;Normwerte!$C$8,1,0),
IF(AND(COUNTIF(AL90,"&gt;0")&gt;0,D90="w",J90="U13"),
     IF(AL90&gt;Normwerte!$C$7,1,0),
IF(AND(COUNTIF(AL90,"&gt;0")&gt;0,D90="w",J90="U14"),
     IF(AL90&gt;Normwerte!$C$6,1,0),
IF(AND(COUNTIF(AL90,"&gt;0")&gt;0,D90="w",J90="U15"),
     IF(AL90&gt;Normwerte!$C$5,1,0),
IF(AND(COUNTIF(AL90,"&gt;0")&gt;0,D90="w",J90="U16"),
     IF(AL90&gt;Normwerte!$C$4,1,0),
IF(AND(COUNTIF(AL90,"&gt;0")&gt;0,D90="w",J90="U17"),
     IF(AL90&gt;Normwerte!$C$3,1,0),
IF(AND(COUNTIF(AL90,"&gt;0")&gt;0,D90="w",J90="U18"),
     IF(AL90&gt;Normwerte!$C$2,1,0),"")
)))))))))))</f>
        <v/>
      </c>
      <c r="AN90" s="6"/>
      <c r="AO90" s="6"/>
      <c r="AP90" s="6"/>
      <c r="AQ9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0" s="38" t="str">
        <f>IF(COUNTIF(Table25[[#This Row],[Jump &amp; Reach 
(Spike) max.]],"&gt;0")&gt;0,
     Table25[[#This Row],[Jump &amp; Reach 
(Spike) max.]]-Table25[[#This Row],[Reichhöhe
einarmig '[cm']]],
     "")</f>
        <v/>
      </c>
      <c r="AS90" s="57" t="str">
        <f t="shared" si="19"/>
        <v/>
      </c>
      <c r="AT90" s="38" t="str">
        <f>IF(AND(COUNTIF(AS90,"&gt;0")&gt;0,D90="m",J90="U13"),
    IF(AS90&gt;Normwerte!$D$13,1,0),
IF(AND(COUNTIF(AS90,"&gt;0")&gt;0,D90="m",J90="U14"),
     IF(AS90&gt;Normwerte!$D$12,1,0),
IF(AND(COUNTIF(AS90,"&gt;0")&gt;0,D90="m",J90="U15"),
     IF(AS90&gt;Normwerte!$D$11,1,0),
IF(AND(COUNTIF(AS90,"&gt;0")&gt;0,D90="m",J90="U16"),
     IF(AS90&gt;Normwerte!$D$10,1,0),
IF(AND(COUNTIF(AS90,"&gt;0")&gt;0,D90="m",J90="U17"),
     IF(AS90&gt;Normwerte!$D$9,1,0),
IF(AND(COUNTIF(AS90,"&gt;0")&gt;0,D90="m",J90="U18"),
     IF(AS90&gt;Normwerte!$D$8,1,0),
IF(AND(COUNTIF(AS90,"&gt;0")&gt;0,D90="w",J90="U13"),
     IF(AS90&gt;Normwerte!$D$7,1,0),
IF(AND(COUNTIF(AS90,"&gt;0")&gt;0,D90="w",J90="U14"),
     IF(AS90&gt;Normwerte!$D$6,1,0),
IF(AND(COUNTIF(AS90,"&gt;0")&gt;0,D90="w",J90="U15"),
     IF(AS90&gt;Normwerte!$D$5,1,0),
IF(AND(COUNTIF(AS90,"&gt;0")&gt;0,D90="w",J90="U16"),
     IF(AS90&gt;Normwerte!$D$4,1,0),
IF(AND(COUNTIF(AS90,"&gt;0")&gt;0,D90="w",J90="U17"),
     IF(AS90&gt;Normwerte!$D$3,1,0),
IF(AND(COUNTIF(AS90,"&gt;0")&gt;0,D90="w",J90="U18"),
     IF(AS90&gt;Normwerte!$D$2,1,0),"")
)))))))))))</f>
        <v/>
      </c>
      <c r="AU90" s="6"/>
      <c r="AV90" s="6"/>
      <c r="AW90" s="6"/>
      <c r="AX9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0" s="57" t="str">
        <f t="shared" si="20"/>
        <v/>
      </c>
      <c r="AZ90" s="38" t="str">
        <f>IF(AND(COUNTIF(AY90,"&gt;0")&gt;0,D90="m",J90="U13"),
    IF(AY90&gt;Normwerte!$E$13,1,0),
IF(AND(COUNTIF(AY90,"&gt;0")&gt;0,D90="m",J90="U14"),
     IF(AY90&gt;Normwerte!$E$12,1,0),
IF(AND(COUNTIF(AY90,"&gt;0")&gt;0,D90="m",J90="U15"),
     IF(AY90&gt;Normwerte!$E$11,1,0),
IF(AND(COUNTIF(AY90,"&gt;0")&gt;0,D90="m",J90="U16"),
     IF(AY90&gt;Normwerte!$E$10,1,0),
IF(AND(COUNTIF(AY90,"&gt;0")&gt;0,D90="m",J90="U17"),
     IF(AY90&gt;Normwerte!$E$9,1,0),
IF(AND(COUNTIF(AY90,"&gt;0")&gt;0,D90="m",J90="U18"),
     IF(AY90&gt;Normwerte!$E$8,1,0),
IF(AND(COUNTIF(AY90,"&gt;0")&gt;0,D90="w",J90="U13"),
     IF(AY90&gt;Normwerte!$E$7,1,0),
IF(AND(COUNTIF(AY90,"&gt;0")&gt;0,D90="w",J90="U14"),
     IF(AY90&gt;Normwerte!$E$6,1,0),
IF(AND(COUNTIF(AY90,"&gt;0")&gt;0,D90="w",J90="U15"),
     IF(AY90&gt;Normwerte!$E$5,1,0),
IF(AND(COUNTIF(AY90,"&gt;0")&gt;0,D90="w",J90="U16"),
     IF(AY90&gt;Normwerte!$E$4,1,0),
IF(AND(COUNTIF(AY90,"&gt;0")&gt;0,D90="w",J90="U17"),
     IF(AY90&gt;Normwerte!$E$3,1,0),
IF(AND(COUNTIF(AY90,"&gt;0")&gt;0,D90="w",J90="U18"),
     IF(AY90&gt;Normwerte!$E$2,1,0),"")
)))))))))))</f>
        <v/>
      </c>
      <c r="BA90" s="6"/>
      <c r="BB90" s="6"/>
      <c r="BC90" s="6"/>
      <c r="BD9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0" s="56" t="str">
        <f t="shared" si="22"/>
        <v/>
      </c>
      <c r="BF90" s="38" t="str">
        <f>IF(AND(COUNTIF(BE90,"&gt;0")&gt;0,D90="m",J90="U13"),
    IF(BE90&gt;Normwerte!$F$13,1,0),
IF(AND(COUNTIF(BE90,"&gt;0")&gt;0,D90="m",J90="U14"),
     IF(BE90&gt;Normwerte!$F$12,1,0),
IF(AND(COUNTIF(BE90,"&gt;0")&gt;0,D90="m",J90="U15"),
     IF(BE90&gt;Normwerte!$F$11,1,0),
IF(AND(COUNTIF(BE90,"&gt;0")&gt;0,D90="m",J90="U16"),
     IF(BE90&gt;Normwerte!$F$10,1,0),
IF(AND(COUNTIF(BE90,"&gt;0")&gt;0,D90="m",J90="U17"),
     IF(BE90&gt;Normwerte!$F$9,1,0),
IF(AND(COUNTIF(BE90,"&gt;0")&gt;0,D90="m",J90="U18"),
     IF(BE90&gt;Normwerte!$F$8,1,0),
IF(AND(COUNTIF(BE90,"&gt;0")&gt;0,D90="w",J90="U13"),
     IF(BE90&gt;Normwerte!$F$7,1,0),
IF(AND(COUNTIF(BE90,"&gt;0")&gt;0,D90="w",J90="U14"),
     IF(BE90&gt;Normwerte!$F$6,1,0),
IF(AND(COUNTIF(BE90,"&gt;0")&gt;0,D90="w",J90="U15"),
     IF(BE90&gt;Normwerte!$F$5,1,0),
IF(AND(COUNTIF(BE90,"&gt;0")&gt;0,D90="w",J90="U16"),
     IF(BE90&gt;Normwerte!$F$4,1,0),
IF(AND(COUNTIF(BE90,"&gt;0")&gt;0,D90="w",J90="U17"),
     IF(BE90&gt;Normwerte!$F$3,1,0),
IF(AND(COUNTIF(BE90,"&gt;0")&gt;0,D90="w",J90="U18"),
     IF(BE90&gt;Normwerte!$F$2,1,0),"")
)))))))))))</f>
        <v/>
      </c>
      <c r="BG90" s="6"/>
      <c r="BH90" s="6"/>
      <c r="BI90" s="6"/>
      <c r="BJ90" s="40" t="str">
        <f>IF(COUNTIF(Table25[[#This Row],[Schlagballwurf V1
'[km/h']]:[Schlagballwurf V3
'[km/h']]],"&gt;0")&gt;0,
     MAX(Table25[[#This Row],[Schlagballwurf V1
'[km/h']]:[Schlagballwurf V3
'[km/h']]]),
     "")</f>
        <v/>
      </c>
      <c r="BK90" s="57" t="str">
        <f t="shared" si="21"/>
        <v/>
      </c>
      <c r="BL90" s="38" t="str">
        <f>IF(AND(COUNTIF(BK90,"&gt;0")&gt;0,D90="m",J90="U13"),
     IF(BK90&gt;Normwerte!$G$13,1,0),
IF(AND(COUNTIF(BK90,"&gt;0")&gt;0,D90="m",J90="U14"),
     IF(BK90&gt;Normwerte!$G$12,1,0),
IF(AND(COUNTIF(BK90,"&gt;0")&gt;0,D90="m",J90="U15"),
     IF(BK90&gt;Normwerte!$G$11,1,0),
IF(AND(COUNTIF(BK90,"&gt;0")&gt;0,D90="m",J90="U16"),
     IF(BK90&gt;Normwerte!$G$10,1,0),
IF(AND(COUNTIF(BK90,"&gt;0")&gt;0,D90="m",J90="U17"),
     IF(BK90&gt;Normwerte!$G$9,1,0),
IF(AND(COUNTIF(BK90,"&gt;0")&gt;0,D90="m",J90="U18"),
     IF(BK90&gt;Normwerte!$G$8,1,0),
IF(AND(COUNTIF(BK90,"&gt;0")&gt;0,D90="w",J90="U13"),
     IF(BK90&gt;Normwerte!$G$7,1,0),
IF(AND(COUNTIF(BK90,"&gt;0")&gt;0,D90="w",J90="U14"),
     IF(BK90&gt;Normwerte!$G$6,1,0),
IF(AND(COUNTIF(BK90,"&gt;0")&gt;0,D90="w",J90="U15"),
     IF(BK90&gt;Normwerte!$G$5,1,0),
IF(AND(COUNTIF(BK90,"&gt;0")&gt;0,D90="w",J90="U16"),
     IF(BK90&gt;Normwerte!$G$4,1,0),
IF(AND(COUNTIF(BK90,"&gt;0")&gt;0,D90="w",J90="U17"),
     IF(BK90&gt;Normwerte!$G$3,1,0),
IF(AND(COUNTIF(BK90,"&gt;0")&gt;0,D90="w",J90="U18"),
     IF(BK90&gt;Normwerte!$G$2,1,0),"")
)))))))))))</f>
        <v/>
      </c>
      <c r="BM90" s="6"/>
      <c r="BN90" s="6"/>
      <c r="BO90" s="6"/>
      <c r="BP90" s="6"/>
      <c r="BQ90" s="40" t="str">
        <f>IF(COUNTIF(Table25[[#This Row],[T-Test links
V1
'[s']]:[T-Test links
V2
'[s']]],"&gt;0")&gt;0,
     MIN(Table25[[#This Row],[T-Test links
V1
'[s']]:[T-Test links
V2
'[s']]]),
     "")</f>
        <v/>
      </c>
      <c r="BR90" s="40" t="str">
        <f>IF(COUNTIF(Table25[[#This Row],[T-Test rechts 
V1
'[s']]:[T-Test rechts
V2
'[s']]],"&gt;0")&gt;0,
     MIN(Table25[[#This Row],[T-Test rechts 
V1
'[s']]:[T-Test rechts
V2
'[s']]]),
     "")</f>
        <v/>
      </c>
      <c r="BS9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0" s="57" t="str">
        <f t="shared" si="23"/>
        <v/>
      </c>
      <c r="BU90" s="38" t="str">
        <f>IF(AND(COUNTIF(BT90,"&gt;0")&gt;0,D90="m",J90="U13"),
     IF(BT90&gt;Normwerte!$H$13,1,0),
IF(AND(COUNTIF(BT90,"&gt;0")&gt;0,D90="m",J90="U14"),
     IF(BT90&gt;Normwerte!$H$12,1,0),
IF(AND(COUNTIF(BT90,"&gt;0")&gt;0,D90="m",J90="U15"),
     IF(BT90&gt;Normwerte!$H$11,1,0),
IF(AND(COUNTIF(BT90,"&gt;0")&gt;0,D90="m",J90="U16"),
     IF(BT90&gt;Normwerte!$H$10,1,0),
IF(AND(COUNTIF(BT90,"&gt;0")&gt;0,D90="m",J90="U17"),
     IF(BT90&gt;Normwerte!$H$9,1,0),
IF(AND(COUNTIF(BT90,"&gt;0")&gt;0,D90="m",J90="U18"),
     IF(BT90&gt;Normwerte!$H$8,1,0),
IF(AND(COUNTIF(BT90,"&gt;0")&gt;0,D90="w",J90="U13"),
     IF(BT90&gt;Normwerte!$H$7,1,0),
IF(AND(COUNTIF(BT90,"&gt;0")&gt;0,D90="w",J90="U14"),
     IF(BT90&gt;Normwerte!$H$6,1,0),
IF(AND(COUNTIF(BT90,"&gt;0")&gt;0,D90="w",J90="U15"),
     IF(BT90&gt;Normwerte!$H$5,1,0),
IF(AND(COUNTIF(BT90,"&gt;0")&gt;0,D90="w",J90="U16"),
     IF(BT90&gt;Normwerte!$H$4,1,0),
IF(AND(COUNTIF(BT90,"&gt;0")&gt;0,D90="w",J90="U17"),
     IF(BT90&gt;Normwerte!$H$3,1,0),
IF(AND(COUNTIF(BT90,"&gt;0")&gt;0,D90="w",J90="U18"),
     IF(BT90&gt;Normwerte!$H$2,1,0),"")
)))))))))))</f>
        <v/>
      </c>
    </row>
    <row r="91" spans="2:73" x14ac:dyDescent="0.45">
      <c r="B91" s="103"/>
      <c r="C91" s="103"/>
      <c r="D91" s="43"/>
      <c r="E91" s="93"/>
      <c r="F91" s="53"/>
      <c r="G91" s="5"/>
      <c r="H91" s="95"/>
      <c r="I91" s="12" t="str">
        <f>IF(ISBLANK(Table25[[#This Row],[Geb.Datum
'[TT.MM.JJJJ']]]),"",
     YEAR(Table25[[#This Row],[Geb.Datum
'[TT.MM.JJJJ']]]))</f>
        <v/>
      </c>
      <c r="J91" s="30" t="str">
        <f>_xlfn.XLOOKUP(Table25[[#This Row],[Geburtsjahr]],Altersklasse!$B$2:$B$7,Altersklasse!$A$2:$A$7,"",0)</f>
        <v/>
      </c>
      <c r="K91" s="42" t="str">
        <f t="shared" si="25"/>
        <v/>
      </c>
      <c r="L91" s="50" t="str">
        <f>IF(OR(ISBLANK(AF91),NOT(ISNUMBER(AF91))),"",IF(AND(AF91&gt;0,D91="m",J91="U13"),
    IF(AF91&gt;Normwerte!$J$13,2,IF(AF91&gt;Normwerte!$I$13,1,0)),
IF(AND(AF91&gt;0,D91="m",J91="U14"),
     IF(AF91&gt;Normwerte!$J$12,2,IF(AF91&gt;Normwerte!$I$12,1,0)),
IF(AND(AF91&gt;0,D91="m",J91="U15"),
     IF(AF91&gt;Normwerte!$J$11,2,IF(AF91&gt;Normwerte!$I$11,1,0)),
IF(AND(AF91&gt;0,D91="m",J91="U16"),
     IF(AF91&gt;Normwerte!$J$10,2,IF(AF91&gt;Normwerte!$I$10,1,0)),
IF(AND(AF91&gt;0,D91="m",J91="U17"),
     IF(AF91&gt;Normwerte!$J$9,2,IF(AF91&gt;Normwerte!$I$9,1,0)),
IF(AND(AF91&gt;0,D91="m",J91="U18"),
     IF(AF91&gt;Normwerte!$J$8,2,IF(AF91&gt;Normwerte!$I$8,1,0)),
IF(AND(AF91&gt;0,D91="w",J91="U13"),
     IF(AF91&gt;Normwerte!$J$7,2,IF(AF91&gt;Normwerte!$I$7,1,0)),
IF(AND(AF91&gt;0,D91="w",J91="U14"),
     IF(AF91&gt;Normwerte!$J$6,2,IF(AF91&gt;Normwerte!$I$6,1,0)),
IF(AND(AF91&gt;0,D91="w",J91="U15"),
     IF(AF91&gt;Normwerte!$J$5,2,IF(AF91&gt;Normwerte!$I$5,1,0)),
IF(AND(AF91&gt;0,D91="w",J91="U16"),
     IF(AF91&gt;Normwerte!$J$4,2,IF(AF91&gt;Normwerte!$I$4,1,0)),
IF(AND(AF91&gt;0,D91="w",J91="U17"),
     IF(AF91&gt;Normwerte!$J$3,2,IF(AF91&gt;Normwerte!$I$3,1,0)),
IF(AND(AF91&gt;0,D91="w",J91="U18"),
     IF(AF91&gt;Normwerte!$J$2,2,IF(AF91&gt;Normwerte!$I$2,1,0)),"")
))))))))))))</f>
        <v/>
      </c>
      <c r="M91" s="64" t="str">
        <f>IF(AND(Table25[[#This Row],[Position '[L/AA/MB/S/D']]]="L",L91&lt;2),1,Table25[[#This Row],[Landeskader
Punkte
Anthro Berechnung]])</f>
        <v/>
      </c>
      <c r="N91" s="65" t="str">
        <f>IFERROR(IF((Table25[[#This Row],[Z-Score CMJ]]+Table25[[#This Row],[Z Score Spike]])&gt;0, (Table25[[#This Row],[Z-Score CMJ]]+Table25[[#This Row],[Z Score Spike]])/2, ""), "")</f>
        <v/>
      </c>
      <c r="O91" s="63" t="str">
        <f>IF(AND(COUNTIF(N91,"&gt;0")&gt;0,D91="m",J91="U13"),
    IF(N91&gt;Normwerte!$C$13,1,0),
IF(AND(COUNTIF(N91,"&gt;0")&gt;0,D91="m",J91="U14"),
     IF(N91&gt;Normwerte!$C$12,1,0),
IF(AND(COUNTIF(N91,"&gt;0")&gt;0,D91="m",J91="U15"),
     IF(N91&gt;Normwerte!$C$11,1,0),
IF(AND(COUNTIF(N91,"&gt;0")&gt;0,D91="m",J91="U16"),
     IF(N91&gt;Normwerte!$C$10,1,0),
IF(AND(COUNTIF(N91,"&gt;0")&gt;0,D91="m",J91="U17"),
     IF(N91&gt;Normwerte!$C$9,1,0),
IF(AND(COUNTIF(N91,"&gt;0")&gt;0,D91="m",J91="U18"),
     IF(N91&gt;Normwerte!$C$8,1,0),
IF(AND(COUNTIF(N91,"&gt;0")&gt;0,D91="w",J91="U13"),
     IF(N91&gt;Normwerte!$C$7,1,0),
IF(AND(COUNTIF(N91,"&gt;0")&gt;0,D91="w",J91="U14"),
     IF(N91&gt;Normwerte!$C$6,1,0),
IF(AND(COUNTIF(N91,"&gt;0")&gt;0,D91="w",J91="U15"),
     IF(N91&gt;Normwerte!$C$5,1,0),
IF(AND(COUNTIF(N91,"&gt;0")&gt;0,D91="w",J91="U16"),
     IF(N91&gt;Normwerte!$C$4,1,0),
IF(AND(COUNTIF(N91,"&gt;0")&gt;0,D91="w",J91="U17"),
     IF(N91&gt;Normwerte!$C$3,1,0),
IF(AND(COUNTIF(N91,"&gt;0")&gt;0,D91="w",J91="U18"),
     IF(N91&gt;Normwerte!$C$2,1,0),"")
)))))))))))</f>
        <v/>
      </c>
      <c r="P9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1" s="63" t="str">
        <f>IF(AND(COUNTIF(P91,"&gt;0")&gt;0,D91="m",J91="U13"),
    IF(P91&gt;Normwerte!$F$13,1,0),
IF(AND(COUNTIF(P91,"&gt;0")&gt;0,D91="m",J91="U14"),
     IF(P91&gt;Normwerte!$F$12,1,0),
IF(AND(COUNTIF(P91,"&gt;0")&gt;0,D91="m",J91="U15"),
     IF(P91&gt;Normwerte!$F$11,1,0),
IF(AND(COUNTIF(P91,"&gt;0")&gt;0,D91="m",J91="U16"),
     IF(P91&gt;Normwerte!$F$10,1,0),
IF(AND(COUNTIF(P91,"&gt;0")&gt;0,D91="m",J91="U17"),
     IF(P91&gt;Normwerte!$F$9,1,0),
IF(AND(COUNTIF(P91,"&gt;0")&gt;0,D91="m",J91="U18"),
     IF(P91&gt;Normwerte!$F$8,1,0),
IF(AND(COUNTIF(P91,"&gt;0")&gt;0,D91="w",J91="U13"),
     IF(P91&gt;Normwerte!$F$7,1,0),
IF(AND(COUNTIF(P91,"&gt;0")&gt;0,D91="w",J91="U14"),
     IF(P91&gt;Normwerte!$F$6,1,0),
IF(AND(COUNTIF(P91,"&gt;0")&gt;0,D91="w",J91="U15"),
     IF(P91&gt;Normwerte!$F$5,1,0),
IF(AND(COUNTIF(P91,"&gt;0")&gt;0,D91="w",J91="U16"),
     IF(P91&gt;Normwerte!$F$4,1,0),
IF(AND(COUNTIF(P91,"&gt;0")&gt;0,D91="w",J91="U17"),
     IF(P91&gt;Normwerte!$F$3,1,0),
IF(AND(COUNTIF(P91,"&gt;0")&gt;0,D91="w",J91="U18"),
     IF(P91&gt;Normwerte!$F$2,1,0),"")
)))))))))))</f>
        <v/>
      </c>
      <c r="R91" s="66" t="str">
        <f>Table25[[#This Row],[Punkte
T-Test]]</f>
        <v/>
      </c>
      <c r="S91" s="73" t="str">
        <f>IF(SUMIF(Table25[[#This Row],[Landeskader
Punkte
Anthro]:[Landeskader
Punkte
T-Test]],"&gt;0")=0,
    "",
    SUM(M91,O91,Q91,R91))</f>
        <v/>
      </c>
      <c r="T91" s="101"/>
      <c r="U91" s="101"/>
      <c r="V91" s="26"/>
      <c r="W91" s="26"/>
      <c r="X91" s="26"/>
      <c r="Y91" s="24"/>
      <c r="Z91" s="24"/>
      <c r="AA91" s="24"/>
      <c r="AB91" s="26"/>
      <c r="AC91" s="26"/>
      <c r="AD9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1" s="55" t="str">
        <f t="shared" si="24"/>
        <v/>
      </c>
      <c r="AF91" s="75" t="str">
        <f t="shared" si="17"/>
        <v/>
      </c>
      <c r="AG91" s="74"/>
      <c r="AH91" s="52"/>
      <c r="AI91" s="24"/>
      <c r="AJ91" s="36" t="str">
        <f>IF(COUNTIF(Table25[[#This Row],[Jump &amp; Reach 
(CMJ) V1]:[Jump &amp; Reach 
(CMJ) V3]],"&gt;0")&gt;0,
     MAX(Table25[[#This Row],[Jump &amp; Reach 
(CMJ) V1]:[Jump &amp; Reach 
(CMJ) V3]]),
     "")</f>
        <v/>
      </c>
      <c r="AK91" s="37" t="str">
        <f>IF(COUNTIF(Table25[[#This Row],[Jump &amp; Reach 
(CMJ) max.]],"&gt;0")&gt;0,
     Table25[[#This Row],[Jump &amp; Reach 
(CMJ) max.]]-Table25[[#This Row],[Reichhöhe
einarmig '[cm']]],
     "")</f>
        <v/>
      </c>
      <c r="AL91" s="57" t="str">
        <f t="shared" si="18"/>
        <v/>
      </c>
      <c r="AM91" s="38" t="str">
        <f>IF(AND(COUNTIF(AL91,"&gt;0")&gt;0,D91="m",J91="U13"),
    IF(AL91&gt;Normwerte!$C$13,1,0),
IF(AND(COUNTIF(AL91,"&gt;0")&gt;0,D91="m",J91="U14"),
     IF(AL91&gt;Normwerte!$C$12,1,0),
IF(AND(COUNTIF(AL91,"&gt;0")&gt;0,D91="m",J91="U15"),
     IF(AL91&gt;Normwerte!$C$11,1,0),
IF(AND(COUNTIF(AL91,"&gt;0")&gt;0,D91="m",J91="U16"),
     IF(AL91&gt;Normwerte!$C$10,1,0),
IF(AND(COUNTIF(AL91,"&gt;0")&gt;0,D91="m",J91="U17"),
     IF(AL91&gt;Normwerte!$C$9,1,0),
IF(AND(COUNTIF(AL91,"&gt;0")&gt;0,D91="m",J91="U18"),
     IF(AL91&gt;Normwerte!$C$8,1,0),
IF(AND(COUNTIF(AL91,"&gt;0")&gt;0,D91="w",J91="U13"),
     IF(AL91&gt;Normwerte!$C$7,1,0),
IF(AND(COUNTIF(AL91,"&gt;0")&gt;0,D91="w",J91="U14"),
     IF(AL91&gt;Normwerte!$C$6,1,0),
IF(AND(COUNTIF(AL91,"&gt;0")&gt;0,D91="w",J91="U15"),
     IF(AL91&gt;Normwerte!$C$5,1,0),
IF(AND(COUNTIF(AL91,"&gt;0")&gt;0,D91="w",J91="U16"),
     IF(AL91&gt;Normwerte!$C$4,1,0),
IF(AND(COUNTIF(AL91,"&gt;0")&gt;0,D91="w",J91="U17"),
     IF(AL91&gt;Normwerte!$C$3,1,0),
IF(AND(COUNTIF(AL91,"&gt;0")&gt;0,D91="w",J91="U18"),
     IF(AL91&gt;Normwerte!$C$2,1,0),"")
)))))))))))</f>
        <v/>
      </c>
      <c r="AN91" s="6"/>
      <c r="AO91" s="6"/>
      <c r="AP91" s="6"/>
      <c r="AQ9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1" s="38" t="str">
        <f>IF(COUNTIF(Table25[[#This Row],[Jump &amp; Reach 
(Spike) max.]],"&gt;0")&gt;0,
     Table25[[#This Row],[Jump &amp; Reach 
(Spike) max.]]-Table25[[#This Row],[Reichhöhe
einarmig '[cm']]],
     "")</f>
        <v/>
      </c>
      <c r="AS91" s="57" t="str">
        <f t="shared" si="19"/>
        <v/>
      </c>
      <c r="AT91" s="38" t="str">
        <f>IF(AND(COUNTIF(AS91,"&gt;0")&gt;0,D91="m",J91="U13"),
    IF(AS91&gt;Normwerte!$D$13,1,0),
IF(AND(COUNTIF(AS91,"&gt;0")&gt;0,D91="m",J91="U14"),
     IF(AS91&gt;Normwerte!$D$12,1,0),
IF(AND(COUNTIF(AS91,"&gt;0")&gt;0,D91="m",J91="U15"),
     IF(AS91&gt;Normwerte!$D$11,1,0),
IF(AND(COUNTIF(AS91,"&gt;0")&gt;0,D91="m",J91="U16"),
     IF(AS91&gt;Normwerte!$D$10,1,0),
IF(AND(COUNTIF(AS91,"&gt;0")&gt;0,D91="m",J91="U17"),
     IF(AS91&gt;Normwerte!$D$9,1,0),
IF(AND(COUNTIF(AS91,"&gt;0")&gt;0,D91="m",J91="U18"),
     IF(AS91&gt;Normwerte!$D$8,1,0),
IF(AND(COUNTIF(AS91,"&gt;0")&gt;0,D91="w",J91="U13"),
     IF(AS91&gt;Normwerte!$D$7,1,0),
IF(AND(COUNTIF(AS91,"&gt;0")&gt;0,D91="w",J91="U14"),
     IF(AS91&gt;Normwerte!$D$6,1,0),
IF(AND(COUNTIF(AS91,"&gt;0")&gt;0,D91="w",J91="U15"),
     IF(AS91&gt;Normwerte!$D$5,1,0),
IF(AND(COUNTIF(AS91,"&gt;0")&gt;0,D91="w",J91="U16"),
     IF(AS91&gt;Normwerte!$D$4,1,0),
IF(AND(COUNTIF(AS91,"&gt;0")&gt;0,D91="w",J91="U17"),
     IF(AS91&gt;Normwerte!$D$3,1,0),
IF(AND(COUNTIF(AS91,"&gt;0")&gt;0,D91="w",J91="U18"),
     IF(AS91&gt;Normwerte!$D$2,1,0),"")
)))))))))))</f>
        <v/>
      </c>
      <c r="AU91" s="6"/>
      <c r="AV91" s="6"/>
      <c r="AW91" s="6"/>
      <c r="AX9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1" s="57" t="str">
        <f t="shared" si="20"/>
        <v/>
      </c>
      <c r="AZ91" s="38" t="str">
        <f>IF(AND(COUNTIF(AY91,"&gt;0")&gt;0,D91="m",J91="U13"),
    IF(AY91&gt;Normwerte!$E$13,1,0),
IF(AND(COUNTIF(AY91,"&gt;0")&gt;0,D91="m",J91="U14"),
     IF(AY91&gt;Normwerte!$E$12,1,0),
IF(AND(COUNTIF(AY91,"&gt;0")&gt;0,D91="m",J91="U15"),
     IF(AY91&gt;Normwerte!$E$11,1,0),
IF(AND(COUNTIF(AY91,"&gt;0")&gt;0,D91="m",J91="U16"),
     IF(AY91&gt;Normwerte!$E$10,1,0),
IF(AND(COUNTIF(AY91,"&gt;0")&gt;0,D91="m",J91="U17"),
     IF(AY91&gt;Normwerte!$E$9,1,0),
IF(AND(COUNTIF(AY91,"&gt;0")&gt;0,D91="m",J91="U18"),
     IF(AY91&gt;Normwerte!$E$8,1,0),
IF(AND(COUNTIF(AY91,"&gt;0")&gt;0,D91="w",J91="U13"),
     IF(AY91&gt;Normwerte!$E$7,1,0),
IF(AND(COUNTIF(AY91,"&gt;0")&gt;0,D91="w",J91="U14"),
     IF(AY91&gt;Normwerte!$E$6,1,0),
IF(AND(COUNTIF(AY91,"&gt;0")&gt;0,D91="w",J91="U15"),
     IF(AY91&gt;Normwerte!$E$5,1,0),
IF(AND(COUNTIF(AY91,"&gt;0")&gt;0,D91="w",J91="U16"),
     IF(AY91&gt;Normwerte!$E$4,1,0),
IF(AND(COUNTIF(AY91,"&gt;0")&gt;0,D91="w",J91="U17"),
     IF(AY91&gt;Normwerte!$E$3,1,0),
IF(AND(COUNTIF(AY91,"&gt;0")&gt;0,D91="w",J91="U18"),
     IF(AY91&gt;Normwerte!$E$2,1,0),"")
)))))))))))</f>
        <v/>
      </c>
      <c r="BA91" s="6"/>
      <c r="BB91" s="6"/>
      <c r="BC91" s="6"/>
      <c r="BD9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1" s="56" t="str">
        <f t="shared" si="22"/>
        <v/>
      </c>
      <c r="BF91" s="38" t="str">
        <f>IF(AND(COUNTIF(BE91,"&gt;0")&gt;0,D91="m",J91="U13"),
    IF(BE91&gt;Normwerte!$F$13,1,0),
IF(AND(COUNTIF(BE91,"&gt;0")&gt;0,D91="m",J91="U14"),
     IF(BE91&gt;Normwerte!$F$12,1,0),
IF(AND(COUNTIF(BE91,"&gt;0")&gt;0,D91="m",J91="U15"),
     IF(BE91&gt;Normwerte!$F$11,1,0),
IF(AND(COUNTIF(BE91,"&gt;0")&gt;0,D91="m",J91="U16"),
     IF(BE91&gt;Normwerte!$F$10,1,0),
IF(AND(COUNTIF(BE91,"&gt;0")&gt;0,D91="m",J91="U17"),
     IF(BE91&gt;Normwerte!$F$9,1,0),
IF(AND(COUNTIF(BE91,"&gt;0")&gt;0,D91="m",J91="U18"),
     IF(BE91&gt;Normwerte!$F$8,1,0),
IF(AND(COUNTIF(BE91,"&gt;0")&gt;0,D91="w",J91="U13"),
     IF(BE91&gt;Normwerte!$F$7,1,0),
IF(AND(COUNTIF(BE91,"&gt;0")&gt;0,D91="w",J91="U14"),
     IF(BE91&gt;Normwerte!$F$6,1,0),
IF(AND(COUNTIF(BE91,"&gt;0")&gt;0,D91="w",J91="U15"),
     IF(BE91&gt;Normwerte!$F$5,1,0),
IF(AND(COUNTIF(BE91,"&gt;0")&gt;0,D91="w",J91="U16"),
     IF(BE91&gt;Normwerte!$F$4,1,0),
IF(AND(COUNTIF(BE91,"&gt;0")&gt;0,D91="w",J91="U17"),
     IF(BE91&gt;Normwerte!$F$3,1,0),
IF(AND(COUNTIF(BE91,"&gt;0")&gt;0,D91="w",J91="U18"),
     IF(BE91&gt;Normwerte!$F$2,1,0),"")
)))))))))))</f>
        <v/>
      </c>
      <c r="BG91" s="6"/>
      <c r="BH91" s="6"/>
      <c r="BI91" s="6"/>
      <c r="BJ91" s="40" t="str">
        <f>IF(COUNTIF(Table25[[#This Row],[Schlagballwurf V1
'[km/h']]:[Schlagballwurf V3
'[km/h']]],"&gt;0")&gt;0,
     MAX(Table25[[#This Row],[Schlagballwurf V1
'[km/h']]:[Schlagballwurf V3
'[km/h']]]),
     "")</f>
        <v/>
      </c>
      <c r="BK91" s="57" t="str">
        <f t="shared" si="21"/>
        <v/>
      </c>
      <c r="BL91" s="38" t="str">
        <f>IF(AND(COUNTIF(BK91,"&gt;0")&gt;0,D91="m",J91="U13"),
     IF(BK91&gt;Normwerte!$G$13,1,0),
IF(AND(COUNTIF(BK91,"&gt;0")&gt;0,D91="m",J91="U14"),
     IF(BK91&gt;Normwerte!$G$12,1,0),
IF(AND(COUNTIF(BK91,"&gt;0")&gt;0,D91="m",J91="U15"),
     IF(BK91&gt;Normwerte!$G$11,1,0),
IF(AND(COUNTIF(BK91,"&gt;0")&gt;0,D91="m",J91="U16"),
     IF(BK91&gt;Normwerte!$G$10,1,0),
IF(AND(COUNTIF(BK91,"&gt;0")&gt;0,D91="m",J91="U17"),
     IF(BK91&gt;Normwerte!$G$9,1,0),
IF(AND(COUNTIF(BK91,"&gt;0")&gt;0,D91="m",J91="U18"),
     IF(BK91&gt;Normwerte!$G$8,1,0),
IF(AND(COUNTIF(BK91,"&gt;0")&gt;0,D91="w",J91="U13"),
     IF(BK91&gt;Normwerte!$G$7,1,0),
IF(AND(COUNTIF(BK91,"&gt;0")&gt;0,D91="w",J91="U14"),
     IF(BK91&gt;Normwerte!$G$6,1,0),
IF(AND(COUNTIF(BK91,"&gt;0")&gt;0,D91="w",J91="U15"),
     IF(BK91&gt;Normwerte!$G$5,1,0),
IF(AND(COUNTIF(BK91,"&gt;0")&gt;0,D91="w",J91="U16"),
     IF(BK91&gt;Normwerte!$G$4,1,0),
IF(AND(COUNTIF(BK91,"&gt;0")&gt;0,D91="w",J91="U17"),
     IF(BK91&gt;Normwerte!$G$3,1,0),
IF(AND(COUNTIF(BK91,"&gt;0")&gt;0,D91="w",J91="U18"),
     IF(BK91&gt;Normwerte!$G$2,1,0),"")
)))))))))))</f>
        <v/>
      </c>
      <c r="BM91" s="6"/>
      <c r="BN91" s="6"/>
      <c r="BO91" s="6"/>
      <c r="BP91" s="6"/>
      <c r="BQ91" s="40" t="str">
        <f>IF(COUNTIF(Table25[[#This Row],[T-Test links
V1
'[s']]:[T-Test links
V2
'[s']]],"&gt;0")&gt;0,
     MIN(Table25[[#This Row],[T-Test links
V1
'[s']]:[T-Test links
V2
'[s']]]),
     "")</f>
        <v/>
      </c>
      <c r="BR91" s="40" t="str">
        <f>IF(COUNTIF(Table25[[#This Row],[T-Test rechts 
V1
'[s']]:[T-Test rechts
V2
'[s']]],"&gt;0")&gt;0,
     MIN(Table25[[#This Row],[T-Test rechts 
V1
'[s']]:[T-Test rechts
V2
'[s']]]),
     "")</f>
        <v/>
      </c>
      <c r="BS9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1" s="57" t="str">
        <f t="shared" si="23"/>
        <v/>
      </c>
      <c r="BU91" s="38" t="str">
        <f>IF(AND(COUNTIF(BT91,"&gt;0")&gt;0,D91="m",J91="U13"),
     IF(BT91&gt;Normwerte!$H$13,1,0),
IF(AND(COUNTIF(BT91,"&gt;0")&gt;0,D91="m",J91="U14"),
     IF(BT91&gt;Normwerte!$H$12,1,0),
IF(AND(COUNTIF(BT91,"&gt;0")&gt;0,D91="m",J91="U15"),
     IF(BT91&gt;Normwerte!$H$11,1,0),
IF(AND(COUNTIF(BT91,"&gt;0")&gt;0,D91="m",J91="U16"),
     IF(BT91&gt;Normwerte!$H$10,1,0),
IF(AND(COUNTIF(BT91,"&gt;0")&gt;0,D91="m",J91="U17"),
     IF(BT91&gt;Normwerte!$H$9,1,0),
IF(AND(COUNTIF(BT91,"&gt;0")&gt;0,D91="m",J91="U18"),
     IF(BT91&gt;Normwerte!$H$8,1,0),
IF(AND(COUNTIF(BT91,"&gt;0")&gt;0,D91="w",J91="U13"),
     IF(BT91&gt;Normwerte!$H$7,1,0),
IF(AND(COUNTIF(BT91,"&gt;0")&gt;0,D91="w",J91="U14"),
     IF(BT91&gt;Normwerte!$H$6,1,0),
IF(AND(COUNTIF(BT91,"&gt;0")&gt;0,D91="w",J91="U15"),
     IF(BT91&gt;Normwerte!$H$5,1,0),
IF(AND(COUNTIF(BT91,"&gt;0")&gt;0,D91="w",J91="U16"),
     IF(BT91&gt;Normwerte!$H$4,1,0),
IF(AND(COUNTIF(BT91,"&gt;0")&gt;0,D91="w",J91="U17"),
     IF(BT91&gt;Normwerte!$H$3,1,0),
IF(AND(COUNTIF(BT91,"&gt;0")&gt;0,D91="w",J91="U18"),
     IF(BT91&gt;Normwerte!$H$2,1,0),"")
)))))))))))</f>
        <v/>
      </c>
    </row>
    <row r="92" spans="2:73" x14ac:dyDescent="0.45">
      <c r="B92" s="103"/>
      <c r="C92" s="103"/>
      <c r="D92" s="43"/>
      <c r="E92" s="93"/>
      <c r="F92" s="53"/>
      <c r="G92" s="5"/>
      <c r="H92" s="95"/>
      <c r="I92" s="12" t="str">
        <f>IF(ISBLANK(Table25[[#This Row],[Geb.Datum
'[TT.MM.JJJJ']]]),"",
     YEAR(Table25[[#This Row],[Geb.Datum
'[TT.MM.JJJJ']]]))</f>
        <v/>
      </c>
      <c r="J92" s="30" t="str">
        <f>_xlfn.XLOOKUP(Table25[[#This Row],[Geburtsjahr]],Altersklasse!$B$2:$B$7,Altersklasse!$A$2:$A$7,"",0)</f>
        <v/>
      </c>
      <c r="K92" s="42" t="str">
        <f t="shared" si="25"/>
        <v/>
      </c>
      <c r="L92" s="50" t="str">
        <f>IF(OR(ISBLANK(AF92),NOT(ISNUMBER(AF92))),"",IF(AND(AF92&gt;0,D92="m",J92="U13"),
    IF(AF92&gt;Normwerte!$J$13,2,IF(AF92&gt;Normwerte!$I$13,1,0)),
IF(AND(AF92&gt;0,D92="m",J92="U14"),
     IF(AF92&gt;Normwerte!$J$12,2,IF(AF92&gt;Normwerte!$I$12,1,0)),
IF(AND(AF92&gt;0,D92="m",J92="U15"),
     IF(AF92&gt;Normwerte!$J$11,2,IF(AF92&gt;Normwerte!$I$11,1,0)),
IF(AND(AF92&gt;0,D92="m",J92="U16"),
     IF(AF92&gt;Normwerte!$J$10,2,IF(AF92&gt;Normwerte!$I$10,1,0)),
IF(AND(AF92&gt;0,D92="m",J92="U17"),
     IF(AF92&gt;Normwerte!$J$9,2,IF(AF92&gt;Normwerte!$I$9,1,0)),
IF(AND(AF92&gt;0,D92="m",J92="U18"),
     IF(AF92&gt;Normwerte!$J$8,2,IF(AF92&gt;Normwerte!$I$8,1,0)),
IF(AND(AF92&gt;0,D92="w",J92="U13"),
     IF(AF92&gt;Normwerte!$J$7,2,IF(AF92&gt;Normwerte!$I$7,1,0)),
IF(AND(AF92&gt;0,D92="w",J92="U14"),
     IF(AF92&gt;Normwerte!$J$6,2,IF(AF92&gt;Normwerte!$I$6,1,0)),
IF(AND(AF92&gt;0,D92="w",J92="U15"),
     IF(AF92&gt;Normwerte!$J$5,2,IF(AF92&gt;Normwerte!$I$5,1,0)),
IF(AND(AF92&gt;0,D92="w",J92="U16"),
     IF(AF92&gt;Normwerte!$J$4,2,IF(AF92&gt;Normwerte!$I$4,1,0)),
IF(AND(AF92&gt;0,D92="w",J92="U17"),
     IF(AF92&gt;Normwerte!$J$3,2,IF(AF92&gt;Normwerte!$I$3,1,0)),
IF(AND(AF92&gt;0,D92="w",J92="U18"),
     IF(AF92&gt;Normwerte!$J$2,2,IF(AF92&gt;Normwerte!$I$2,1,0)),"")
))))))))))))</f>
        <v/>
      </c>
      <c r="M92" s="64" t="str">
        <f>IF(AND(Table25[[#This Row],[Position '[L/AA/MB/S/D']]]="L",L92&lt;2),1,Table25[[#This Row],[Landeskader
Punkte
Anthro Berechnung]])</f>
        <v/>
      </c>
      <c r="N92" s="65" t="str">
        <f>IFERROR(IF((Table25[[#This Row],[Z-Score CMJ]]+Table25[[#This Row],[Z Score Spike]])&gt;0, (Table25[[#This Row],[Z-Score CMJ]]+Table25[[#This Row],[Z Score Spike]])/2, ""), "")</f>
        <v/>
      </c>
      <c r="O92" s="63" t="str">
        <f>IF(AND(COUNTIF(N92,"&gt;0")&gt;0,D92="m",J92="U13"),
    IF(N92&gt;Normwerte!$C$13,1,0),
IF(AND(COUNTIF(N92,"&gt;0")&gt;0,D92="m",J92="U14"),
     IF(N92&gt;Normwerte!$C$12,1,0),
IF(AND(COUNTIF(N92,"&gt;0")&gt;0,D92="m",J92="U15"),
     IF(N92&gt;Normwerte!$C$11,1,0),
IF(AND(COUNTIF(N92,"&gt;0")&gt;0,D92="m",J92="U16"),
     IF(N92&gt;Normwerte!$C$10,1,0),
IF(AND(COUNTIF(N92,"&gt;0")&gt;0,D92="m",J92="U17"),
     IF(N92&gt;Normwerte!$C$9,1,0),
IF(AND(COUNTIF(N92,"&gt;0")&gt;0,D92="m",J92="U18"),
     IF(N92&gt;Normwerte!$C$8,1,0),
IF(AND(COUNTIF(N92,"&gt;0")&gt;0,D92="w",J92="U13"),
     IF(N92&gt;Normwerte!$C$7,1,0),
IF(AND(COUNTIF(N92,"&gt;0")&gt;0,D92="w",J92="U14"),
     IF(N92&gt;Normwerte!$C$6,1,0),
IF(AND(COUNTIF(N92,"&gt;0")&gt;0,D92="w",J92="U15"),
     IF(N92&gt;Normwerte!$C$5,1,0),
IF(AND(COUNTIF(N92,"&gt;0")&gt;0,D92="w",J92="U16"),
     IF(N92&gt;Normwerte!$C$4,1,0),
IF(AND(COUNTIF(N92,"&gt;0")&gt;0,D92="w",J92="U17"),
     IF(N92&gt;Normwerte!$C$3,1,0),
IF(AND(COUNTIF(N92,"&gt;0")&gt;0,D92="w",J92="U18"),
     IF(N92&gt;Normwerte!$C$2,1,0),"")
)))))))))))</f>
        <v/>
      </c>
      <c r="P92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2" s="63" t="str">
        <f>IF(AND(COUNTIF(P92,"&gt;0")&gt;0,D92="m",J92="U13"),
    IF(P92&gt;Normwerte!$F$13,1,0),
IF(AND(COUNTIF(P92,"&gt;0")&gt;0,D92="m",J92="U14"),
     IF(P92&gt;Normwerte!$F$12,1,0),
IF(AND(COUNTIF(P92,"&gt;0")&gt;0,D92="m",J92="U15"),
     IF(P92&gt;Normwerte!$F$11,1,0),
IF(AND(COUNTIF(P92,"&gt;0")&gt;0,D92="m",J92="U16"),
     IF(P92&gt;Normwerte!$F$10,1,0),
IF(AND(COUNTIF(P92,"&gt;0")&gt;0,D92="m",J92="U17"),
     IF(P92&gt;Normwerte!$F$9,1,0),
IF(AND(COUNTIF(P92,"&gt;0")&gt;0,D92="m",J92="U18"),
     IF(P92&gt;Normwerte!$F$8,1,0),
IF(AND(COUNTIF(P92,"&gt;0")&gt;0,D92="w",J92="U13"),
     IF(P92&gt;Normwerte!$F$7,1,0),
IF(AND(COUNTIF(P92,"&gt;0")&gt;0,D92="w",J92="U14"),
     IF(P92&gt;Normwerte!$F$6,1,0),
IF(AND(COUNTIF(P92,"&gt;0")&gt;0,D92="w",J92="U15"),
     IF(P92&gt;Normwerte!$F$5,1,0),
IF(AND(COUNTIF(P92,"&gt;0")&gt;0,D92="w",J92="U16"),
     IF(P92&gt;Normwerte!$F$4,1,0),
IF(AND(COUNTIF(P92,"&gt;0")&gt;0,D92="w",J92="U17"),
     IF(P92&gt;Normwerte!$F$3,1,0),
IF(AND(COUNTIF(P92,"&gt;0")&gt;0,D92="w",J92="U18"),
     IF(P92&gt;Normwerte!$F$2,1,0),"")
)))))))))))</f>
        <v/>
      </c>
      <c r="R92" s="66" t="str">
        <f>Table25[[#This Row],[Punkte
T-Test]]</f>
        <v/>
      </c>
      <c r="S92" s="73" t="str">
        <f>IF(SUMIF(Table25[[#This Row],[Landeskader
Punkte
Anthro]:[Landeskader
Punkte
T-Test]],"&gt;0")=0,
    "",
    SUM(M92,O92,Q92,R92))</f>
        <v/>
      </c>
      <c r="T92" s="101"/>
      <c r="U92" s="101"/>
      <c r="V92" s="26"/>
      <c r="W92" s="26"/>
      <c r="X92" s="26"/>
      <c r="Y92" s="24"/>
      <c r="Z92" s="24"/>
      <c r="AA92" s="24"/>
      <c r="AB92" s="26"/>
      <c r="AC92" s="26"/>
      <c r="AD92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2" s="55" t="str">
        <f t="shared" si="24"/>
        <v/>
      </c>
      <c r="AF92" s="75" t="str">
        <f t="shared" si="17"/>
        <v/>
      </c>
      <c r="AG92" s="74"/>
      <c r="AH92" s="52"/>
      <c r="AI92" s="24"/>
      <c r="AJ92" s="36" t="str">
        <f>IF(COUNTIF(Table25[[#This Row],[Jump &amp; Reach 
(CMJ) V1]:[Jump &amp; Reach 
(CMJ) V3]],"&gt;0")&gt;0,
     MAX(Table25[[#This Row],[Jump &amp; Reach 
(CMJ) V1]:[Jump &amp; Reach 
(CMJ) V3]]),
     "")</f>
        <v/>
      </c>
      <c r="AK92" s="37" t="str">
        <f>IF(COUNTIF(Table25[[#This Row],[Jump &amp; Reach 
(CMJ) max.]],"&gt;0")&gt;0,
     Table25[[#This Row],[Jump &amp; Reach 
(CMJ) max.]]-Table25[[#This Row],[Reichhöhe
einarmig '[cm']]],
     "")</f>
        <v/>
      </c>
      <c r="AL92" s="57" t="str">
        <f t="shared" si="18"/>
        <v/>
      </c>
      <c r="AM92" s="38" t="str">
        <f>IF(AND(COUNTIF(AL92,"&gt;0")&gt;0,D92="m",J92="U13"),
    IF(AL92&gt;Normwerte!$C$13,1,0),
IF(AND(COUNTIF(AL92,"&gt;0")&gt;0,D92="m",J92="U14"),
     IF(AL92&gt;Normwerte!$C$12,1,0),
IF(AND(COUNTIF(AL92,"&gt;0")&gt;0,D92="m",J92="U15"),
     IF(AL92&gt;Normwerte!$C$11,1,0),
IF(AND(COUNTIF(AL92,"&gt;0")&gt;0,D92="m",J92="U16"),
     IF(AL92&gt;Normwerte!$C$10,1,0),
IF(AND(COUNTIF(AL92,"&gt;0")&gt;0,D92="m",J92="U17"),
     IF(AL92&gt;Normwerte!$C$9,1,0),
IF(AND(COUNTIF(AL92,"&gt;0")&gt;0,D92="m",J92="U18"),
     IF(AL92&gt;Normwerte!$C$8,1,0),
IF(AND(COUNTIF(AL92,"&gt;0")&gt;0,D92="w",J92="U13"),
     IF(AL92&gt;Normwerte!$C$7,1,0),
IF(AND(COUNTIF(AL92,"&gt;0")&gt;0,D92="w",J92="U14"),
     IF(AL92&gt;Normwerte!$C$6,1,0),
IF(AND(COUNTIF(AL92,"&gt;0")&gt;0,D92="w",J92="U15"),
     IF(AL92&gt;Normwerte!$C$5,1,0),
IF(AND(COUNTIF(AL92,"&gt;0")&gt;0,D92="w",J92="U16"),
     IF(AL92&gt;Normwerte!$C$4,1,0),
IF(AND(COUNTIF(AL92,"&gt;0")&gt;0,D92="w",J92="U17"),
     IF(AL92&gt;Normwerte!$C$3,1,0),
IF(AND(COUNTIF(AL92,"&gt;0")&gt;0,D92="w",J92="U18"),
     IF(AL92&gt;Normwerte!$C$2,1,0),"")
)))))))))))</f>
        <v/>
      </c>
      <c r="AN92" s="6"/>
      <c r="AO92" s="6"/>
      <c r="AP92" s="6"/>
      <c r="AQ92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2" s="38" t="str">
        <f>IF(COUNTIF(Table25[[#This Row],[Jump &amp; Reach 
(Spike) max.]],"&gt;0")&gt;0,
     Table25[[#This Row],[Jump &amp; Reach 
(Spike) max.]]-Table25[[#This Row],[Reichhöhe
einarmig '[cm']]],
     "")</f>
        <v/>
      </c>
      <c r="AS92" s="57" t="str">
        <f t="shared" si="19"/>
        <v/>
      </c>
      <c r="AT92" s="38" t="str">
        <f>IF(AND(COUNTIF(AS92,"&gt;0")&gt;0,D92="m",J92="U13"),
    IF(AS92&gt;Normwerte!$D$13,1,0),
IF(AND(COUNTIF(AS92,"&gt;0")&gt;0,D92="m",J92="U14"),
     IF(AS92&gt;Normwerte!$D$12,1,0),
IF(AND(COUNTIF(AS92,"&gt;0")&gt;0,D92="m",J92="U15"),
     IF(AS92&gt;Normwerte!$D$11,1,0),
IF(AND(COUNTIF(AS92,"&gt;0")&gt;0,D92="m",J92="U16"),
     IF(AS92&gt;Normwerte!$D$10,1,0),
IF(AND(COUNTIF(AS92,"&gt;0")&gt;0,D92="m",J92="U17"),
     IF(AS92&gt;Normwerte!$D$9,1,0),
IF(AND(COUNTIF(AS92,"&gt;0")&gt;0,D92="m",J92="U18"),
     IF(AS92&gt;Normwerte!$D$8,1,0),
IF(AND(COUNTIF(AS92,"&gt;0")&gt;0,D92="w",J92="U13"),
     IF(AS92&gt;Normwerte!$D$7,1,0),
IF(AND(COUNTIF(AS92,"&gt;0")&gt;0,D92="w",J92="U14"),
     IF(AS92&gt;Normwerte!$D$6,1,0),
IF(AND(COUNTIF(AS92,"&gt;0")&gt;0,D92="w",J92="U15"),
     IF(AS92&gt;Normwerte!$D$5,1,0),
IF(AND(COUNTIF(AS92,"&gt;0")&gt;0,D92="w",J92="U16"),
     IF(AS92&gt;Normwerte!$D$4,1,0),
IF(AND(COUNTIF(AS92,"&gt;0")&gt;0,D92="w",J92="U17"),
     IF(AS92&gt;Normwerte!$D$3,1,0),
IF(AND(COUNTIF(AS92,"&gt;0")&gt;0,D92="w",J92="U18"),
     IF(AS92&gt;Normwerte!$D$2,1,0),"")
)))))))))))</f>
        <v/>
      </c>
      <c r="AU92" s="6"/>
      <c r="AV92" s="6"/>
      <c r="AW92" s="6"/>
      <c r="AX92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2" s="57" t="str">
        <f t="shared" si="20"/>
        <v/>
      </c>
      <c r="AZ92" s="38" t="str">
        <f>IF(AND(COUNTIF(AY92,"&gt;0")&gt;0,D92="m",J92="U13"),
    IF(AY92&gt;Normwerte!$E$13,1,0),
IF(AND(COUNTIF(AY92,"&gt;0")&gt;0,D92="m",J92="U14"),
     IF(AY92&gt;Normwerte!$E$12,1,0),
IF(AND(COUNTIF(AY92,"&gt;0")&gt;0,D92="m",J92="U15"),
     IF(AY92&gt;Normwerte!$E$11,1,0),
IF(AND(COUNTIF(AY92,"&gt;0")&gt;0,D92="m",J92="U16"),
     IF(AY92&gt;Normwerte!$E$10,1,0),
IF(AND(COUNTIF(AY92,"&gt;0")&gt;0,D92="m",J92="U17"),
     IF(AY92&gt;Normwerte!$E$9,1,0),
IF(AND(COUNTIF(AY92,"&gt;0")&gt;0,D92="m",J92="U18"),
     IF(AY92&gt;Normwerte!$E$8,1,0),
IF(AND(COUNTIF(AY92,"&gt;0")&gt;0,D92="w",J92="U13"),
     IF(AY92&gt;Normwerte!$E$7,1,0),
IF(AND(COUNTIF(AY92,"&gt;0")&gt;0,D92="w",J92="U14"),
     IF(AY92&gt;Normwerte!$E$6,1,0),
IF(AND(COUNTIF(AY92,"&gt;0")&gt;0,D92="w",J92="U15"),
     IF(AY92&gt;Normwerte!$E$5,1,0),
IF(AND(COUNTIF(AY92,"&gt;0")&gt;0,D92="w",J92="U16"),
     IF(AY92&gt;Normwerte!$E$4,1,0),
IF(AND(COUNTIF(AY92,"&gt;0")&gt;0,D92="w",J92="U17"),
     IF(AY92&gt;Normwerte!$E$3,1,0),
IF(AND(COUNTIF(AY92,"&gt;0")&gt;0,D92="w",J92="U18"),
     IF(AY92&gt;Normwerte!$E$2,1,0),"")
)))))))))))</f>
        <v/>
      </c>
      <c r="BA92" s="6"/>
      <c r="BB92" s="6"/>
      <c r="BC92" s="6"/>
      <c r="BD92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2" s="56" t="str">
        <f t="shared" si="22"/>
        <v/>
      </c>
      <c r="BF92" s="38" t="str">
        <f>IF(AND(COUNTIF(BE92,"&gt;0")&gt;0,D92="m",J92="U13"),
    IF(BE92&gt;Normwerte!$F$13,1,0),
IF(AND(COUNTIF(BE92,"&gt;0")&gt;0,D92="m",J92="U14"),
     IF(BE92&gt;Normwerte!$F$12,1,0),
IF(AND(COUNTIF(BE92,"&gt;0")&gt;0,D92="m",J92="U15"),
     IF(BE92&gt;Normwerte!$F$11,1,0),
IF(AND(COUNTIF(BE92,"&gt;0")&gt;0,D92="m",J92="U16"),
     IF(BE92&gt;Normwerte!$F$10,1,0),
IF(AND(COUNTIF(BE92,"&gt;0")&gt;0,D92="m",J92="U17"),
     IF(BE92&gt;Normwerte!$F$9,1,0),
IF(AND(COUNTIF(BE92,"&gt;0")&gt;0,D92="m",J92="U18"),
     IF(BE92&gt;Normwerte!$F$8,1,0),
IF(AND(COUNTIF(BE92,"&gt;0")&gt;0,D92="w",J92="U13"),
     IF(BE92&gt;Normwerte!$F$7,1,0),
IF(AND(COUNTIF(BE92,"&gt;0")&gt;0,D92="w",J92="U14"),
     IF(BE92&gt;Normwerte!$F$6,1,0),
IF(AND(COUNTIF(BE92,"&gt;0")&gt;0,D92="w",J92="U15"),
     IF(BE92&gt;Normwerte!$F$5,1,0),
IF(AND(COUNTIF(BE92,"&gt;0")&gt;0,D92="w",J92="U16"),
     IF(BE92&gt;Normwerte!$F$4,1,0),
IF(AND(COUNTIF(BE92,"&gt;0")&gt;0,D92="w",J92="U17"),
     IF(BE92&gt;Normwerte!$F$3,1,0),
IF(AND(COUNTIF(BE92,"&gt;0")&gt;0,D92="w",J92="U18"),
     IF(BE92&gt;Normwerte!$F$2,1,0),"")
)))))))))))</f>
        <v/>
      </c>
      <c r="BG92" s="6"/>
      <c r="BH92" s="6"/>
      <c r="BI92" s="6"/>
      <c r="BJ92" s="40" t="str">
        <f>IF(COUNTIF(Table25[[#This Row],[Schlagballwurf V1
'[km/h']]:[Schlagballwurf V3
'[km/h']]],"&gt;0")&gt;0,
     MAX(Table25[[#This Row],[Schlagballwurf V1
'[km/h']]:[Schlagballwurf V3
'[km/h']]]),
     "")</f>
        <v/>
      </c>
      <c r="BK92" s="57" t="str">
        <f t="shared" si="21"/>
        <v/>
      </c>
      <c r="BL92" s="38" t="str">
        <f>IF(AND(COUNTIF(BK92,"&gt;0")&gt;0,D92="m",J92="U13"),
     IF(BK92&gt;Normwerte!$G$13,1,0),
IF(AND(COUNTIF(BK92,"&gt;0")&gt;0,D92="m",J92="U14"),
     IF(BK92&gt;Normwerte!$G$12,1,0),
IF(AND(COUNTIF(BK92,"&gt;0")&gt;0,D92="m",J92="U15"),
     IF(BK92&gt;Normwerte!$G$11,1,0),
IF(AND(COUNTIF(BK92,"&gt;0")&gt;0,D92="m",J92="U16"),
     IF(BK92&gt;Normwerte!$G$10,1,0),
IF(AND(COUNTIF(BK92,"&gt;0")&gt;0,D92="m",J92="U17"),
     IF(BK92&gt;Normwerte!$G$9,1,0),
IF(AND(COUNTIF(BK92,"&gt;0")&gt;0,D92="m",J92="U18"),
     IF(BK92&gt;Normwerte!$G$8,1,0),
IF(AND(COUNTIF(BK92,"&gt;0")&gt;0,D92="w",J92="U13"),
     IF(BK92&gt;Normwerte!$G$7,1,0),
IF(AND(COUNTIF(BK92,"&gt;0")&gt;0,D92="w",J92="U14"),
     IF(BK92&gt;Normwerte!$G$6,1,0),
IF(AND(COUNTIF(BK92,"&gt;0")&gt;0,D92="w",J92="U15"),
     IF(BK92&gt;Normwerte!$G$5,1,0),
IF(AND(COUNTIF(BK92,"&gt;0")&gt;0,D92="w",J92="U16"),
     IF(BK92&gt;Normwerte!$G$4,1,0),
IF(AND(COUNTIF(BK92,"&gt;0")&gt;0,D92="w",J92="U17"),
     IF(BK92&gt;Normwerte!$G$3,1,0),
IF(AND(COUNTIF(BK92,"&gt;0")&gt;0,D92="w",J92="U18"),
     IF(BK92&gt;Normwerte!$G$2,1,0),"")
)))))))))))</f>
        <v/>
      </c>
      <c r="BM92" s="6"/>
      <c r="BN92" s="6"/>
      <c r="BO92" s="6"/>
      <c r="BP92" s="6"/>
      <c r="BQ92" s="40" t="str">
        <f>IF(COUNTIF(Table25[[#This Row],[T-Test links
V1
'[s']]:[T-Test links
V2
'[s']]],"&gt;0")&gt;0,
     MIN(Table25[[#This Row],[T-Test links
V1
'[s']]:[T-Test links
V2
'[s']]]),
     "")</f>
        <v/>
      </c>
      <c r="BR92" s="40" t="str">
        <f>IF(COUNTIF(Table25[[#This Row],[T-Test rechts 
V1
'[s']]:[T-Test rechts
V2
'[s']]],"&gt;0")&gt;0,
     MIN(Table25[[#This Row],[T-Test rechts 
V1
'[s']]:[T-Test rechts
V2
'[s']]]),
     "")</f>
        <v/>
      </c>
      <c r="BS92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2" s="57" t="str">
        <f t="shared" si="23"/>
        <v/>
      </c>
      <c r="BU92" s="38" t="str">
        <f>IF(AND(COUNTIF(BT92,"&gt;0")&gt;0,D92="m",J92="U13"),
     IF(BT92&gt;Normwerte!$H$13,1,0),
IF(AND(COUNTIF(BT92,"&gt;0")&gt;0,D92="m",J92="U14"),
     IF(BT92&gt;Normwerte!$H$12,1,0),
IF(AND(COUNTIF(BT92,"&gt;0")&gt;0,D92="m",J92="U15"),
     IF(BT92&gt;Normwerte!$H$11,1,0),
IF(AND(COUNTIF(BT92,"&gt;0")&gt;0,D92="m",J92="U16"),
     IF(BT92&gt;Normwerte!$H$10,1,0),
IF(AND(COUNTIF(BT92,"&gt;0")&gt;0,D92="m",J92="U17"),
     IF(BT92&gt;Normwerte!$H$9,1,0),
IF(AND(COUNTIF(BT92,"&gt;0")&gt;0,D92="m",J92="U18"),
     IF(BT92&gt;Normwerte!$H$8,1,0),
IF(AND(COUNTIF(BT92,"&gt;0")&gt;0,D92="w",J92="U13"),
     IF(BT92&gt;Normwerte!$H$7,1,0),
IF(AND(COUNTIF(BT92,"&gt;0")&gt;0,D92="w",J92="U14"),
     IF(BT92&gt;Normwerte!$H$6,1,0),
IF(AND(COUNTIF(BT92,"&gt;0")&gt;0,D92="w",J92="U15"),
     IF(BT92&gt;Normwerte!$H$5,1,0),
IF(AND(COUNTIF(BT92,"&gt;0")&gt;0,D92="w",J92="U16"),
     IF(BT92&gt;Normwerte!$H$4,1,0),
IF(AND(COUNTIF(BT92,"&gt;0")&gt;0,D92="w",J92="U17"),
     IF(BT92&gt;Normwerte!$H$3,1,0),
IF(AND(COUNTIF(BT92,"&gt;0")&gt;0,D92="w",J92="U18"),
     IF(BT92&gt;Normwerte!$H$2,1,0),"")
)))))))))))</f>
        <v/>
      </c>
    </row>
    <row r="93" spans="2:73" x14ac:dyDescent="0.45">
      <c r="B93" s="103"/>
      <c r="C93" s="103"/>
      <c r="D93" s="43"/>
      <c r="E93" s="93"/>
      <c r="F93" s="53"/>
      <c r="G93" s="5"/>
      <c r="H93" s="95"/>
      <c r="I93" s="12" t="str">
        <f>IF(ISBLANK(Table25[[#This Row],[Geb.Datum
'[TT.MM.JJJJ']]]),"",
     YEAR(Table25[[#This Row],[Geb.Datum
'[TT.MM.JJJJ']]]))</f>
        <v/>
      </c>
      <c r="J93" s="30" t="str">
        <f>_xlfn.XLOOKUP(Table25[[#This Row],[Geburtsjahr]],Altersklasse!$B$2:$B$7,Altersklasse!$A$2:$A$7,"",0)</f>
        <v/>
      </c>
      <c r="K93" s="42" t="str">
        <f t="shared" si="25"/>
        <v/>
      </c>
      <c r="L93" s="50" t="str">
        <f>IF(OR(ISBLANK(AF93),NOT(ISNUMBER(AF93))),"",IF(AND(AF93&gt;0,D93="m",J93="U13"),
    IF(AF93&gt;Normwerte!$J$13,2,IF(AF93&gt;Normwerte!$I$13,1,0)),
IF(AND(AF93&gt;0,D93="m",J93="U14"),
     IF(AF93&gt;Normwerte!$J$12,2,IF(AF93&gt;Normwerte!$I$12,1,0)),
IF(AND(AF93&gt;0,D93="m",J93="U15"),
     IF(AF93&gt;Normwerte!$J$11,2,IF(AF93&gt;Normwerte!$I$11,1,0)),
IF(AND(AF93&gt;0,D93="m",J93="U16"),
     IF(AF93&gt;Normwerte!$J$10,2,IF(AF93&gt;Normwerte!$I$10,1,0)),
IF(AND(AF93&gt;0,D93="m",J93="U17"),
     IF(AF93&gt;Normwerte!$J$9,2,IF(AF93&gt;Normwerte!$I$9,1,0)),
IF(AND(AF93&gt;0,D93="m",J93="U18"),
     IF(AF93&gt;Normwerte!$J$8,2,IF(AF93&gt;Normwerte!$I$8,1,0)),
IF(AND(AF93&gt;0,D93="w",J93="U13"),
     IF(AF93&gt;Normwerte!$J$7,2,IF(AF93&gt;Normwerte!$I$7,1,0)),
IF(AND(AF93&gt;0,D93="w",J93="U14"),
     IF(AF93&gt;Normwerte!$J$6,2,IF(AF93&gt;Normwerte!$I$6,1,0)),
IF(AND(AF93&gt;0,D93="w",J93="U15"),
     IF(AF93&gt;Normwerte!$J$5,2,IF(AF93&gt;Normwerte!$I$5,1,0)),
IF(AND(AF93&gt;0,D93="w",J93="U16"),
     IF(AF93&gt;Normwerte!$J$4,2,IF(AF93&gt;Normwerte!$I$4,1,0)),
IF(AND(AF93&gt;0,D93="w",J93="U17"),
     IF(AF93&gt;Normwerte!$J$3,2,IF(AF93&gt;Normwerte!$I$3,1,0)),
IF(AND(AF93&gt;0,D93="w",J93="U18"),
     IF(AF93&gt;Normwerte!$J$2,2,IF(AF93&gt;Normwerte!$I$2,1,0)),"")
))))))))))))</f>
        <v/>
      </c>
      <c r="M93" s="64" t="str">
        <f>IF(AND(Table25[[#This Row],[Position '[L/AA/MB/S/D']]]="L",L93&lt;2),1,Table25[[#This Row],[Landeskader
Punkte
Anthro Berechnung]])</f>
        <v/>
      </c>
      <c r="N93" s="65" t="str">
        <f>IFERROR(IF((Table25[[#This Row],[Z-Score CMJ]]+Table25[[#This Row],[Z Score Spike]])&gt;0, (Table25[[#This Row],[Z-Score CMJ]]+Table25[[#This Row],[Z Score Spike]])/2, ""), "")</f>
        <v/>
      </c>
      <c r="O93" s="63" t="str">
        <f>IF(AND(COUNTIF(N93,"&gt;0")&gt;0,D93="m",J93="U13"),
    IF(N93&gt;Normwerte!$C$13,1,0),
IF(AND(COUNTIF(N93,"&gt;0")&gt;0,D93="m",J93="U14"),
     IF(N93&gt;Normwerte!$C$12,1,0),
IF(AND(COUNTIF(N93,"&gt;0")&gt;0,D93="m",J93="U15"),
     IF(N93&gt;Normwerte!$C$11,1,0),
IF(AND(COUNTIF(N93,"&gt;0")&gt;0,D93="m",J93="U16"),
     IF(N93&gt;Normwerte!$C$10,1,0),
IF(AND(COUNTIF(N93,"&gt;0")&gt;0,D93="m",J93="U17"),
     IF(N93&gt;Normwerte!$C$9,1,0),
IF(AND(COUNTIF(N93,"&gt;0")&gt;0,D93="m",J93="U18"),
     IF(N93&gt;Normwerte!$C$8,1,0),
IF(AND(COUNTIF(N93,"&gt;0")&gt;0,D93="w",J93="U13"),
     IF(N93&gt;Normwerte!$C$7,1,0),
IF(AND(COUNTIF(N93,"&gt;0")&gt;0,D93="w",J93="U14"),
     IF(N93&gt;Normwerte!$C$6,1,0),
IF(AND(COUNTIF(N93,"&gt;0")&gt;0,D93="w",J93="U15"),
     IF(N93&gt;Normwerte!$C$5,1,0),
IF(AND(COUNTIF(N93,"&gt;0")&gt;0,D93="w",J93="U16"),
     IF(N93&gt;Normwerte!$C$4,1,0),
IF(AND(COUNTIF(N93,"&gt;0")&gt;0,D93="w",J93="U17"),
     IF(N93&gt;Normwerte!$C$3,1,0),
IF(AND(COUNTIF(N93,"&gt;0")&gt;0,D93="w",J93="U18"),
     IF(N93&gt;Normwerte!$C$2,1,0),"")
)))))))))))</f>
        <v/>
      </c>
      <c r="P93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3" s="63" t="str">
        <f>IF(AND(COUNTIF(P93,"&gt;0")&gt;0,D93="m",J93="U13"),
    IF(P93&gt;Normwerte!$F$13,1,0),
IF(AND(COUNTIF(P93,"&gt;0")&gt;0,D93="m",J93="U14"),
     IF(P93&gt;Normwerte!$F$12,1,0),
IF(AND(COUNTIF(P93,"&gt;0")&gt;0,D93="m",J93="U15"),
     IF(P93&gt;Normwerte!$F$11,1,0),
IF(AND(COUNTIF(P93,"&gt;0")&gt;0,D93="m",J93="U16"),
     IF(P93&gt;Normwerte!$F$10,1,0),
IF(AND(COUNTIF(P93,"&gt;0")&gt;0,D93="m",J93="U17"),
     IF(P93&gt;Normwerte!$F$9,1,0),
IF(AND(COUNTIF(P93,"&gt;0")&gt;0,D93="m",J93="U18"),
     IF(P93&gt;Normwerte!$F$8,1,0),
IF(AND(COUNTIF(P93,"&gt;0")&gt;0,D93="w",J93="U13"),
     IF(P93&gt;Normwerte!$F$7,1,0),
IF(AND(COUNTIF(P93,"&gt;0")&gt;0,D93="w",J93="U14"),
     IF(P93&gt;Normwerte!$F$6,1,0),
IF(AND(COUNTIF(P93,"&gt;0")&gt;0,D93="w",J93="U15"),
     IF(P93&gt;Normwerte!$F$5,1,0),
IF(AND(COUNTIF(P93,"&gt;0")&gt;0,D93="w",J93="U16"),
     IF(P93&gt;Normwerte!$F$4,1,0),
IF(AND(COUNTIF(P93,"&gt;0")&gt;0,D93="w",J93="U17"),
     IF(P93&gt;Normwerte!$F$3,1,0),
IF(AND(COUNTIF(P93,"&gt;0")&gt;0,D93="w",J93="U18"),
     IF(P93&gt;Normwerte!$F$2,1,0),"")
)))))))))))</f>
        <v/>
      </c>
      <c r="R93" s="66" t="str">
        <f>Table25[[#This Row],[Punkte
T-Test]]</f>
        <v/>
      </c>
      <c r="S93" s="73" t="str">
        <f>IF(SUMIF(Table25[[#This Row],[Landeskader
Punkte
Anthro]:[Landeskader
Punkte
T-Test]],"&gt;0")=0,
    "",
    SUM(M93,O93,Q93,R93))</f>
        <v/>
      </c>
      <c r="T93" s="101"/>
      <c r="U93" s="101"/>
      <c r="V93" s="26"/>
      <c r="W93" s="26"/>
      <c r="X93" s="26"/>
      <c r="Y93" s="24"/>
      <c r="Z93" s="24"/>
      <c r="AA93" s="24"/>
      <c r="AB93" s="26"/>
      <c r="AC93" s="26"/>
      <c r="AD93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3" s="55" t="str">
        <f t="shared" si="24"/>
        <v/>
      </c>
      <c r="AF93" s="75" t="str">
        <f t="shared" si="17"/>
        <v/>
      </c>
      <c r="AG93" s="74"/>
      <c r="AH93" s="52"/>
      <c r="AI93" s="24"/>
      <c r="AJ93" s="36" t="str">
        <f>IF(COUNTIF(Table25[[#This Row],[Jump &amp; Reach 
(CMJ) V1]:[Jump &amp; Reach 
(CMJ) V3]],"&gt;0")&gt;0,
     MAX(Table25[[#This Row],[Jump &amp; Reach 
(CMJ) V1]:[Jump &amp; Reach 
(CMJ) V3]]),
     "")</f>
        <v/>
      </c>
      <c r="AK93" s="37" t="str">
        <f>IF(COUNTIF(Table25[[#This Row],[Jump &amp; Reach 
(CMJ) max.]],"&gt;0")&gt;0,
     Table25[[#This Row],[Jump &amp; Reach 
(CMJ) max.]]-Table25[[#This Row],[Reichhöhe
einarmig '[cm']]],
     "")</f>
        <v/>
      </c>
      <c r="AL93" s="57" t="str">
        <f t="shared" si="18"/>
        <v/>
      </c>
      <c r="AM93" s="38" t="str">
        <f>IF(AND(COUNTIF(AL93,"&gt;0")&gt;0,D93="m",J93="U13"),
    IF(AL93&gt;Normwerte!$C$13,1,0),
IF(AND(COUNTIF(AL93,"&gt;0")&gt;0,D93="m",J93="U14"),
     IF(AL93&gt;Normwerte!$C$12,1,0),
IF(AND(COUNTIF(AL93,"&gt;0")&gt;0,D93="m",J93="U15"),
     IF(AL93&gt;Normwerte!$C$11,1,0),
IF(AND(COUNTIF(AL93,"&gt;0")&gt;0,D93="m",J93="U16"),
     IF(AL93&gt;Normwerte!$C$10,1,0),
IF(AND(COUNTIF(AL93,"&gt;0")&gt;0,D93="m",J93="U17"),
     IF(AL93&gt;Normwerte!$C$9,1,0),
IF(AND(COUNTIF(AL93,"&gt;0")&gt;0,D93="m",J93="U18"),
     IF(AL93&gt;Normwerte!$C$8,1,0),
IF(AND(COUNTIF(AL93,"&gt;0")&gt;0,D93="w",J93="U13"),
     IF(AL93&gt;Normwerte!$C$7,1,0),
IF(AND(COUNTIF(AL93,"&gt;0")&gt;0,D93="w",J93="U14"),
     IF(AL93&gt;Normwerte!$C$6,1,0),
IF(AND(COUNTIF(AL93,"&gt;0")&gt;0,D93="w",J93="U15"),
     IF(AL93&gt;Normwerte!$C$5,1,0),
IF(AND(COUNTIF(AL93,"&gt;0")&gt;0,D93="w",J93="U16"),
     IF(AL93&gt;Normwerte!$C$4,1,0),
IF(AND(COUNTIF(AL93,"&gt;0")&gt;0,D93="w",J93="U17"),
     IF(AL93&gt;Normwerte!$C$3,1,0),
IF(AND(COUNTIF(AL93,"&gt;0")&gt;0,D93="w",J93="U18"),
     IF(AL93&gt;Normwerte!$C$2,1,0),"")
)))))))))))</f>
        <v/>
      </c>
      <c r="AN93" s="6"/>
      <c r="AO93" s="6"/>
      <c r="AP93" s="6"/>
      <c r="AQ93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3" s="38" t="str">
        <f>IF(COUNTIF(Table25[[#This Row],[Jump &amp; Reach 
(Spike) max.]],"&gt;0")&gt;0,
     Table25[[#This Row],[Jump &amp; Reach 
(Spike) max.]]-Table25[[#This Row],[Reichhöhe
einarmig '[cm']]],
     "")</f>
        <v/>
      </c>
      <c r="AS93" s="57" t="str">
        <f t="shared" si="19"/>
        <v/>
      </c>
      <c r="AT93" s="38" t="str">
        <f>IF(AND(COUNTIF(AS93,"&gt;0")&gt;0,D93="m",J93="U13"),
    IF(AS93&gt;Normwerte!$D$13,1,0),
IF(AND(COUNTIF(AS93,"&gt;0")&gt;0,D93="m",J93="U14"),
     IF(AS93&gt;Normwerte!$D$12,1,0),
IF(AND(COUNTIF(AS93,"&gt;0")&gt;0,D93="m",J93="U15"),
     IF(AS93&gt;Normwerte!$D$11,1,0),
IF(AND(COUNTIF(AS93,"&gt;0")&gt;0,D93="m",J93="U16"),
     IF(AS93&gt;Normwerte!$D$10,1,0),
IF(AND(COUNTIF(AS93,"&gt;0")&gt;0,D93="m",J93="U17"),
     IF(AS93&gt;Normwerte!$D$9,1,0),
IF(AND(COUNTIF(AS93,"&gt;0")&gt;0,D93="m",J93="U18"),
     IF(AS93&gt;Normwerte!$D$8,1,0),
IF(AND(COUNTIF(AS93,"&gt;0")&gt;0,D93="w",J93="U13"),
     IF(AS93&gt;Normwerte!$D$7,1,0),
IF(AND(COUNTIF(AS93,"&gt;0")&gt;0,D93="w",J93="U14"),
     IF(AS93&gt;Normwerte!$D$6,1,0),
IF(AND(COUNTIF(AS93,"&gt;0")&gt;0,D93="w",J93="U15"),
     IF(AS93&gt;Normwerte!$D$5,1,0),
IF(AND(COUNTIF(AS93,"&gt;0")&gt;0,D93="w",J93="U16"),
     IF(AS93&gt;Normwerte!$D$4,1,0),
IF(AND(COUNTIF(AS93,"&gt;0")&gt;0,D93="w",J93="U17"),
     IF(AS93&gt;Normwerte!$D$3,1,0),
IF(AND(COUNTIF(AS93,"&gt;0")&gt;0,D93="w",J93="U18"),
     IF(AS93&gt;Normwerte!$D$2,1,0),"")
)))))))))))</f>
        <v/>
      </c>
      <c r="AU93" s="6"/>
      <c r="AV93" s="6"/>
      <c r="AW93" s="6"/>
      <c r="AX93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3" s="57" t="str">
        <f t="shared" si="20"/>
        <v/>
      </c>
      <c r="AZ93" s="38" t="str">
        <f>IF(AND(COUNTIF(AY93,"&gt;0")&gt;0,D93="m",J93="U13"),
    IF(AY93&gt;Normwerte!$E$13,1,0),
IF(AND(COUNTIF(AY93,"&gt;0")&gt;0,D93="m",J93="U14"),
     IF(AY93&gt;Normwerte!$E$12,1,0),
IF(AND(COUNTIF(AY93,"&gt;0")&gt;0,D93="m",J93="U15"),
     IF(AY93&gt;Normwerte!$E$11,1,0),
IF(AND(COUNTIF(AY93,"&gt;0")&gt;0,D93="m",J93="U16"),
     IF(AY93&gt;Normwerte!$E$10,1,0),
IF(AND(COUNTIF(AY93,"&gt;0")&gt;0,D93="m",J93="U17"),
     IF(AY93&gt;Normwerte!$E$9,1,0),
IF(AND(COUNTIF(AY93,"&gt;0")&gt;0,D93="m",J93="U18"),
     IF(AY93&gt;Normwerte!$E$8,1,0),
IF(AND(COUNTIF(AY93,"&gt;0")&gt;0,D93="w",J93="U13"),
     IF(AY93&gt;Normwerte!$E$7,1,0),
IF(AND(COUNTIF(AY93,"&gt;0")&gt;0,D93="w",J93="U14"),
     IF(AY93&gt;Normwerte!$E$6,1,0),
IF(AND(COUNTIF(AY93,"&gt;0")&gt;0,D93="w",J93="U15"),
     IF(AY93&gt;Normwerte!$E$5,1,0),
IF(AND(COUNTIF(AY93,"&gt;0")&gt;0,D93="w",J93="U16"),
     IF(AY93&gt;Normwerte!$E$4,1,0),
IF(AND(COUNTIF(AY93,"&gt;0")&gt;0,D93="w",J93="U17"),
     IF(AY93&gt;Normwerte!$E$3,1,0),
IF(AND(COUNTIF(AY93,"&gt;0")&gt;0,D93="w",J93="U18"),
     IF(AY93&gt;Normwerte!$E$2,1,0),"")
)))))))))))</f>
        <v/>
      </c>
      <c r="BA93" s="6"/>
      <c r="BB93" s="6"/>
      <c r="BC93" s="6"/>
      <c r="BD93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3" s="56" t="str">
        <f t="shared" si="22"/>
        <v/>
      </c>
      <c r="BF93" s="38" t="str">
        <f>IF(AND(COUNTIF(BE93,"&gt;0")&gt;0,D93="m",J93="U13"),
    IF(BE93&gt;Normwerte!$F$13,1,0),
IF(AND(COUNTIF(BE93,"&gt;0")&gt;0,D93="m",J93="U14"),
     IF(BE93&gt;Normwerte!$F$12,1,0),
IF(AND(COUNTIF(BE93,"&gt;0")&gt;0,D93="m",J93="U15"),
     IF(BE93&gt;Normwerte!$F$11,1,0),
IF(AND(COUNTIF(BE93,"&gt;0")&gt;0,D93="m",J93="U16"),
     IF(BE93&gt;Normwerte!$F$10,1,0),
IF(AND(COUNTIF(BE93,"&gt;0")&gt;0,D93="m",J93="U17"),
     IF(BE93&gt;Normwerte!$F$9,1,0),
IF(AND(COUNTIF(BE93,"&gt;0")&gt;0,D93="m",J93="U18"),
     IF(BE93&gt;Normwerte!$F$8,1,0),
IF(AND(COUNTIF(BE93,"&gt;0")&gt;0,D93="w",J93="U13"),
     IF(BE93&gt;Normwerte!$F$7,1,0),
IF(AND(COUNTIF(BE93,"&gt;0")&gt;0,D93="w",J93="U14"),
     IF(BE93&gt;Normwerte!$F$6,1,0),
IF(AND(COUNTIF(BE93,"&gt;0")&gt;0,D93="w",J93="U15"),
     IF(BE93&gt;Normwerte!$F$5,1,0),
IF(AND(COUNTIF(BE93,"&gt;0")&gt;0,D93="w",J93="U16"),
     IF(BE93&gt;Normwerte!$F$4,1,0),
IF(AND(COUNTIF(BE93,"&gt;0")&gt;0,D93="w",J93="U17"),
     IF(BE93&gt;Normwerte!$F$3,1,0),
IF(AND(COUNTIF(BE93,"&gt;0")&gt;0,D93="w",J93="U18"),
     IF(BE93&gt;Normwerte!$F$2,1,0),"")
)))))))))))</f>
        <v/>
      </c>
      <c r="BG93" s="6"/>
      <c r="BH93" s="6"/>
      <c r="BI93" s="6"/>
      <c r="BJ93" s="40" t="str">
        <f>IF(COUNTIF(Table25[[#This Row],[Schlagballwurf V1
'[km/h']]:[Schlagballwurf V3
'[km/h']]],"&gt;0")&gt;0,
     MAX(Table25[[#This Row],[Schlagballwurf V1
'[km/h']]:[Schlagballwurf V3
'[km/h']]]),
     "")</f>
        <v/>
      </c>
      <c r="BK93" s="57" t="str">
        <f t="shared" si="21"/>
        <v/>
      </c>
      <c r="BL93" s="38" t="str">
        <f>IF(AND(COUNTIF(BK93,"&gt;0")&gt;0,D93="m",J93="U13"),
     IF(BK93&gt;Normwerte!$G$13,1,0),
IF(AND(COUNTIF(BK93,"&gt;0")&gt;0,D93="m",J93="U14"),
     IF(BK93&gt;Normwerte!$G$12,1,0),
IF(AND(COUNTIF(BK93,"&gt;0")&gt;0,D93="m",J93="U15"),
     IF(BK93&gt;Normwerte!$G$11,1,0),
IF(AND(COUNTIF(BK93,"&gt;0")&gt;0,D93="m",J93="U16"),
     IF(BK93&gt;Normwerte!$G$10,1,0),
IF(AND(COUNTIF(BK93,"&gt;0")&gt;0,D93="m",J93="U17"),
     IF(BK93&gt;Normwerte!$G$9,1,0),
IF(AND(COUNTIF(BK93,"&gt;0")&gt;0,D93="m",J93="U18"),
     IF(BK93&gt;Normwerte!$G$8,1,0),
IF(AND(COUNTIF(BK93,"&gt;0")&gt;0,D93="w",J93="U13"),
     IF(BK93&gt;Normwerte!$G$7,1,0),
IF(AND(COUNTIF(BK93,"&gt;0")&gt;0,D93="w",J93="U14"),
     IF(BK93&gt;Normwerte!$G$6,1,0),
IF(AND(COUNTIF(BK93,"&gt;0")&gt;0,D93="w",J93="U15"),
     IF(BK93&gt;Normwerte!$G$5,1,0),
IF(AND(COUNTIF(BK93,"&gt;0")&gt;0,D93="w",J93="U16"),
     IF(BK93&gt;Normwerte!$G$4,1,0),
IF(AND(COUNTIF(BK93,"&gt;0")&gt;0,D93="w",J93="U17"),
     IF(BK93&gt;Normwerte!$G$3,1,0),
IF(AND(COUNTIF(BK93,"&gt;0")&gt;0,D93="w",J93="U18"),
     IF(BK93&gt;Normwerte!$G$2,1,0),"")
)))))))))))</f>
        <v/>
      </c>
      <c r="BM93" s="6"/>
      <c r="BN93" s="6"/>
      <c r="BO93" s="6"/>
      <c r="BP93" s="6"/>
      <c r="BQ93" s="40" t="str">
        <f>IF(COUNTIF(Table25[[#This Row],[T-Test links
V1
'[s']]:[T-Test links
V2
'[s']]],"&gt;0")&gt;0,
     MIN(Table25[[#This Row],[T-Test links
V1
'[s']]:[T-Test links
V2
'[s']]]),
     "")</f>
        <v/>
      </c>
      <c r="BR93" s="40" t="str">
        <f>IF(COUNTIF(Table25[[#This Row],[T-Test rechts 
V1
'[s']]:[T-Test rechts
V2
'[s']]],"&gt;0")&gt;0,
     MIN(Table25[[#This Row],[T-Test rechts 
V1
'[s']]:[T-Test rechts
V2
'[s']]]),
     "")</f>
        <v/>
      </c>
      <c r="BS93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3" s="57" t="str">
        <f t="shared" si="23"/>
        <v/>
      </c>
      <c r="BU93" s="38" t="str">
        <f>IF(AND(COUNTIF(BT93,"&gt;0")&gt;0,D93="m",J93="U13"),
     IF(BT93&gt;Normwerte!$H$13,1,0),
IF(AND(COUNTIF(BT93,"&gt;0")&gt;0,D93="m",J93="U14"),
     IF(BT93&gt;Normwerte!$H$12,1,0),
IF(AND(COUNTIF(BT93,"&gt;0")&gt;0,D93="m",J93="U15"),
     IF(BT93&gt;Normwerte!$H$11,1,0),
IF(AND(COUNTIF(BT93,"&gt;0")&gt;0,D93="m",J93="U16"),
     IF(BT93&gt;Normwerte!$H$10,1,0),
IF(AND(COUNTIF(BT93,"&gt;0")&gt;0,D93="m",J93="U17"),
     IF(BT93&gt;Normwerte!$H$9,1,0),
IF(AND(COUNTIF(BT93,"&gt;0")&gt;0,D93="m",J93="U18"),
     IF(BT93&gt;Normwerte!$H$8,1,0),
IF(AND(COUNTIF(BT93,"&gt;0")&gt;0,D93="w",J93="U13"),
     IF(BT93&gt;Normwerte!$H$7,1,0),
IF(AND(COUNTIF(BT93,"&gt;0")&gt;0,D93="w",J93="U14"),
     IF(BT93&gt;Normwerte!$H$6,1,0),
IF(AND(COUNTIF(BT93,"&gt;0")&gt;0,D93="w",J93="U15"),
     IF(BT93&gt;Normwerte!$H$5,1,0),
IF(AND(COUNTIF(BT93,"&gt;0")&gt;0,D93="w",J93="U16"),
     IF(BT93&gt;Normwerte!$H$4,1,0),
IF(AND(COUNTIF(BT93,"&gt;0")&gt;0,D93="w",J93="U17"),
     IF(BT93&gt;Normwerte!$H$3,1,0),
IF(AND(COUNTIF(BT93,"&gt;0")&gt;0,D93="w",J93="U18"),
     IF(BT93&gt;Normwerte!$H$2,1,0),"")
)))))))))))</f>
        <v/>
      </c>
    </row>
    <row r="94" spans="2:73" x14ac:dyDescent="0.45">
      <c r="B94" s="103"/>
      <c r="C94" s="103"/>
      <c r="D94" s="43"/>
      <c r="E94" s="93"/>
      <c r="F94" s="53"/>
      <c r="G94" s="5"/>
      <c r="H94" s="95"/>
      <c r="I94" s="12" t="str">
        <f>IF(ISBLANK(Table25[[#This Row],[Geb.Datum
'[TT.MM.JJJJ']]]),"",
     YEAR(Table25[[#This Row],[Geb.Datum
'[TT.MM.JJJJ']]]))</f>
        <v/>
      </c>
      <c r="J94" s="30" t="str">
        <f>_xlfn.XLOOKUP(Table25[[#This Row],[Geburtsjahr]],Altersklasse!$B$2:$B$7,Altersklasse!$A$2:$A$7,"",0)</f>
        <v/>
      </c>
      <c r="K94" s="42" t="str">
        <f t="shared" si="25"/>
        <v/>
      </c>
      <c r="L94" s="50" t="str">
        <f>IF(OR(ISBLANK(AF94),NOT(ISNUMBER(AF94))),"",IF(AND(AF94&gt;0,D94="m",J94="U13"),
    IF(AF94&gt;Normwerte!$J$13,2,IF(AF94&gt;Normwerte!$I$13,1,0)),
IF(AND(AF94&gt;0,D94="m",J94="U14"),
     IF(AF94&gt;Normwerte!$J$12,2,IF(AF94&gt;Normwerte!$I$12,1,0)),
IF(AND(AF94&gt;0,D94="m",J94="U15"),
     IF(AF94&gt;Normwerte!$J$11,2,IF(AF94&gt;Normwerte!$I$11,1,0)),
IF(AND(AF94&gt;0,D94="m",J94="U16"),
     IF(AF94&gt;Normwerte!$J$10,2,IF(AF94&gt;Normwerte!$I$10,1,0)),
IF(AND(AF94&gt;0,D94="m",J94="U17"),
     IF(AF94&gt;Normwerte!$J$9,2,IF(AF94&gt;Normwerte!$I$9,1,0)),
IF(AND(AF94&gt;0,D94="m",J94="U18"),
     IF(AF94&gt;Normwerte!$J$8,2,IF(AF94&gt;Normwerte!$I$8,1,0)),
IF(AND(AF94&gt;0,D94="w",J94="U13"),
     IF(AF94&gt;Normwerte!$J$7,2,IF(AF94&gt;Normwerte!$I$7,1,0)),
IF(AND(AF94&gt;0,D94="w",J94="U14"),
     IF(AF94&gt;Normwerte!$J$6,2,IF(AF94&gt;Normwerte!$I$6,1,0)),
IF(AND(AF94&gt;0,D94="w",J94="U15"),
     IF(AF94&gt;Normwerte!$J$5,2,IF(AF94&gt;Normwerte!$I$5,1,0)),
IF(AND(AF94&gt;0,D94="w",J94="U16"),
     IF(AF94&gt;Normwerte!$J$4,2,IF(AF94&gt;Normwerte!$I$4,1,0)),
IF(AND(AF94&gt;0,D94="w",J94="U17"),
     IF(AF94&gt;Normwerte!$J$3,2,IF(AF94&gt;Normwerte!$I$3,1,0)),
IF(AND(AF94&gt;0,D94="w",J94="U18"),
     IF(AF94&gt;Normwerte!$J$2,2,IF(AF94&gt;Normwerte!$I$2,1,0)),"")
))))))))))))</f>
        <v/>
      </c>
      <c r="M94" s="64" t="str">
        <f>IF(AND(Table25[[#This Row],[Position '[L/AA/MB/S/D']]]="L",L94&lt;2),1,Table25[[#This Row],[Landeskader
Punkte
Anthro Berechnung]])</f>
        <v/>
      </c>
      <c r="N94" s="65" t="str">
        <f>IFERROR(IF((Table25[[#This Row],[Z-Score CMJ]]+Table25[[#This Row],[Z Score Spike]])&gt;0, (Table25[[#This Row],[Z-Score CMJ]]+Table25[[#This Row],[Z Score Spike]])/2, ""), "")</f>
        <v/>
      </c>
      <c r="O94" s="63" t="str">
        <f>IF(AND(COUNTIF(N94,"&gt;0")&gt;0,D94="m",J94="U13"),
    IF(N94&gt;Normwerte!$C$13,1,0),
IF(AND(COUNTIF(N94,"&gt;0")&gt;0,D94="m",J94="U14"),
     IF(N94&gt;Normwerte!$C$12,1,0),
IF(AND(COUNTIF(N94,"&gt;0")&gt;0,D94="m",J94="U15"),
     IF(N94&gt;Normwerte!$C$11,1,0),
IF(AND(COUNTIF(N94,"&gt;0")&gt;0,D94="m",J94="U16"),
     IF(N94&gt;Normwerte!$C$10,1,0),
IF(AND(COUNTIF(N94,"&gt;0")&gt;0,D94="m",J94="U17"),
     IF(N94&gt;Normwerte!$C$9,1,0),
IF(AND(COUNTIF(N94,"&gt;0")&gt;0,D94="m",J94="U18"),
     IF(N94&gt;Normwerte!$C$8,1,0),
IF(AND(COUNTIF(N94,"&gt;0")&gt;0,D94="w",J94="U13"),
     IF(N94&gt;Normwerte!$C$7,1,0),
IF(AND(COUNTIF(N94,"&gt;0")&gt;0,D94="w",J94="U14"),
     IF(N94&gt;Normwerte!$C$6,1,0),
IF(AND(COUNTIF(N94,"&gt;0")&gt;0,D94="w",J94="U15"),
     IF(N94&gt;Normwerte!$C$5,1,0),
IF(AND(COUNTIF(N94,"&gt;0")&gt;0,D94="w",J94="U16"),
     IF(N94&gt;Normwerte!$C$4,1,0),
IF(AND(COUNTIF(N94,"&gt;0")&gt;0,D94="w",J94="U17"),
     IF(N94&gt;Normwerte!$C$3,1,0),
IF(AND(COUNTIF(N94,"&gt;0")&gt;0,D94="w",J94="U18"),
     IF(N94&gt;Normwerte!$C$2,1,0),"")
)))))))))))</f>
        <v/>
      </c>
      <c r="P94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4" s="63" t="str">
        <f>IF(AND(COUNTIF(P94,"&gt;0")&gt;0,D94="m",J94="U13"),
    IF(P94&gt;Normwerte!$F$13,1,0),
IF(AND(COUNTIF(P94,"&gt;0")&gt;0,D94="m",J94="U14"),
     IF(P94&gt;Normwerte!$F$12,1,0),
IF(AND(COUNTIF(P94,"&gt;0")&gt;0,D94="m",J94="U15"),
     IF(P94&gt;Normwerte!$F$11,1,0),
IF(AND(COUNTIF(P94,"&gt;0")&gt;0,D94="m",J94="U16"),
     IF(P94&gt;Normwerte!$F$10,1,0),
IF(AND(COUNTIF(P94,"&gt;0")&gt;0,D94="m",J94="U17"),
     IF(P94&gt;Normwerte!$F$9,1,0),
IF(AND(COUNTIF(P94,"&gt;0")&gt;0,D94="m",J94="U18"),
     IF(P94&gt;Normwerte!$F$8,1,0),
IF(AND(COUNTIF(P94,"&gt;0")&gt;0,D94="w",J94="U13"),
     IF(P94&gt;Normwerte!$F$7,1,0),
IF(AND(COUNTIF(P94,"&gt;0")&gt;0,D94="w",J94="U14"),
     IF(P94&gt;Normwerte!$F$6,1,0),
IF(AND(COUNTIF(P94,"&gt;0")&gt;0,D94="w",J94="U15"),
     IF(P94&gt;Normwerte!$F$5,1,0),
IF(AND(COUNTIF(P94,"&gt;0")&gt;0,D94="w",J94="U16"),
     IF(P94&gt;Normwerte!$F$4,1,0),
IF(AND(COUNTIF(P94,"&gt;0")&gt;0,D94="w",J94="U17"),
     IF(P94&gt;Normwerte!$F$3,1,0),
IF(AND(COUNTIF(P94,"&gt;0")&gt;0,D94="w",J94="U18"),
     IF(P94&gt;Normwerte!$F$2,1,0),"")
)))))))))))</f>
        <v/>
      </c>
      <c r="R94" s="66" t="str">
        <f>Table25[[#This Row],[Punkte
T-Test]]</f>
        <v/>
      </c>
      <c r="S94" s="73" t="str">
        <f>IF(SUMIF(Table25[[#This Row],[Landeskader
Punkte
Anthro]:[Landeskader
Punkte
T-Test]],"&gt;0")=0,
    "",
    SUM(M94,O94,Q94,R94))</f>
        <v/>
      </c>
      <c r="T94" s="101"/>
      <c r="U94" s="101"/>
      <c r="V94" s="26"/>
      <c r="W94" s="26"/>
      <c r="X94" s="26"/>
      <c r="Y94" s="24"/>
      <c r="Z94" s="24"/>
      <c r="AA94" s="24"/>
      <c r="AB94" s="26"/>
      <c r="AC94" s="26"/>
      <c r="AD94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4" s="55" t="str">
        <f t="shared" si="24"/>
        <v/>
      </c>
      <c r="AF94" s="75" t="str">
        <f t="shared" si="17"/>
        <v/>
      </c>
      <c r="AG94" s="74"/>
      <c r="AH94" s="52"/>
      <c r="AI94" s="24"/>
      <c r="AJ94" s="36" t="str">
        <f>IF(COUNTIF(Table25[[#This Row],[Jump &amp; Reach 
(CMJ) V1]:[Jump &amp; Reach 
(CMJ) V3]],"&gt;0")&gt;0,
     MAX(Table25[[#This Row],[Jump &amp; Reach 
(CMJ) V1]:[Jump &amp; Reach 
(CMJ) V3]]),
     "")</f>
        <v/>
      </c>
      <c r="AK94" s="37" t="str">
        <f>IF(COUNTIF(Table25[[#This Row],[Jump &amp; Reach 
(CMJ) max.]],"&gt;0")&gt;0,
     Table25[[#This Row],[Jump &amp; Reach 
(CMJ) max.]]-Table25[[#This Row],[Reichhöhe
einarmig '[cm']]],
     "")</f>
        <v/>
      </c>
      <c r="AL94" s="57" t="str">
        <f t="shared" si="18"/>
        <v/>
      </c>
      <c r="AM94" s="38" t="str">
        <f>IF(AND(COUNTIF(AL94,"&gt;0")&gt;0,D94="m",J94="U13"),
    IF(AL94&gt;Normwerte!$C$13,1,0),
IF(AND(COUNTIF(AL94,"&gt;0")&gt;0,D94="m",J94="U14"),
     IF(AL94&gt;Normwerte!$C$12,1,0),
IF(AND(COUNTIF(AL94,"&gt;0")&gt;0,D94="m",J94="U15"),
     IF(AL94&gt;Normwerte!$C$11,1,0),
IF(AND(COUNTIF(AL94,"&gt;0")&gt;0,D94="m",J94="U16"),
     IF(AL94&gt;Normwerte!$C$10,1,0),
IF(AND(COUNTIF(AL94,"&gt;0")&gt;0,D94="m",J94="U17"),
     IF(AL94&gt;Normwerte!$C$9,1,0),
IF(AND(COUNTIF(AL94,"&gt;0")&gt;0,D94="m",J94="U18"),
     IF(AL94&gt;Normwerte!$C$8,1,0),
IF(AND(COUNTIF(AL94,"&gt;0")&gt;0,D94="w",J94="U13"),
     IF(AL94&gt;Normwerte!$C$7,1,0),
IF(AND(COUNTIF(AL94,"&gt;0")&gt;0,D94="w",J94="U14"),
     IF(AL94&gt;Normwerte!$C$6,1,0),
IF(AND(COUNTIF(AL94,"&gt;0")&gt;0,D94="w",J94="U15"),
     IF(AL94&gt;Normwerte!$C$5,1,0),
IF(AND(COUNTIF(AL94,"&gt;0")&gt;0,D94="w",J94="U16"),
     IF(AL94&gt;Normwerte!$C$4,1,0),
IF(AND(COUNTIF(AL94,"&gt;0")&gt;0,D94="w",J94="U17"),
     IF(AL94&gt;Normwerte!$C$3,1,0),
IF(AND(COUNTIF(AL94,"&gt;0")&gt;0,D94="w",J94="U18"),
     IF(AL94&gt;Normwerte!$C$2,1,0),"")
)))))))))))</f>
        <v/>
      </c>
      <c r="AN94" s="6"/>
      <c r="AO94" s="6"/>
      <c r="AP94" s="6"/>
      <c r="AQ94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4" s="38" t="str">
        <f>IF(COUNTIF(Table25[[#This Row],[Jump &amp; Reach 
(Spike) max.]],"&gt;0")&gt;0,
     Table25[[#This Row],[Jump &amp; Reach 
(Spike) max.]]-Table25[[#This Row],[Reichhöhe
einarmig '[cm']]],
     "")</f>
        <v/>
      </c>
      <c r="AS94" s="57" t="str">
        <f t="shared" si="19"/>
        <v/>
      </c>
      <c r="AT94" s="38" t="str">
        <f>IF(AND(COUNTIF(AS94,"&gt;0")&gt;0,D94="m",J94="U13"),
    IF(AS94&gt;Normwerte!$D$13,1,0),
IF(AND(COUNTIF(AS94,"&gt;0")&gt;0,D94="m",J94="U14"),
     IF(AS94&gt;Normwerte!$D$12,1,0),
IF(AND(COUNTIF(AS94,"&gt;0")&gt;0,D94="m",J94="U15"),
     IF(AS94&gt;Normwerte!$D$11,1,0),
IF(AND(COUNTIF(AS94,"&gt;0")&gt;0,D94="m",J94="U16"),
     IF(AS94&gt;Normwerte!$D$10,1,0),
IF(AND(COUNTIF(AS94,"&gt;0")&gt;0,D94="m",J94="U17"),
     IF(AS94&gt;Normwerte!$D$9,1,0),
IF(AND(COUNTIF(AS94,"&gt;0")&gt;0,D94="m",J94="U18"),
     IF(AS94&gt;Normwerte!$D$8,1,0),
IF(AND(COUNTIF(AS94,"&gt;0")&gt;0,D94="w",J94="U13"),
     IF(AS94&gt;Normwerte!$D$7,1,0),
IF(AND(COUNTIF(AS94,"&gt;0")&gt;0,D94="w",J94="U14"),
     IF(AS94&gt;Normwerte!$D$6,1,0),
IF(AND(COUNTIF(AS94,"&gt;0")&gt;0,D94="w",J94="U15"),
     IF(AS94&gt;Normwerte!$D$5,1,0),
IF(AND(COUNTIF(AS94,"&gt;0")&gt;0,D94="w",J94="U16"),
     IF(AS94&gt;Normwerte!$D$4,1,0),
IF(AND(COUNTIF(AS94,"&gt;0")&gt;0,D94="w",J94="U17"),
     IF(AS94&gt;Normwerte!$D$3,1,0),
IF(AND(COUNTIF(AS94,"&gt;0")&gt;0,D94="w",J94="U18"),
     IF(AS94&gt;Normwerte!$D$2,1,0),"")
)))))))))))</f>
        <v/>
      </c>
      <c r="AU94" s="6"/>
      <c r="AV94" s="6"/>
      <c r="AW94" s="6"/>
      <c r="AX94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4" s="57" t="str">
        <f t="shared" si="20"/>
        <v/>
      </c>
      <c r="AZ94" s="38" t="str">
        <f>IF(AND(COUNTIF(AY94,"&gt;0")&gt;0,D94="m",J94="U13"),
    IF(AY94&gt;Normwerte!$E$13,1,0),
IF(AND(COUNTIF(AY94,"&gt;0")&gt;0,D94="m",J94="U14"),
     IF(AY94&gt;Normwerte!$E$12,1,0),
IF(AND(COUNTIF(AY94,"&gt;0")&gt;0,D94="m",J94="U15"),
     IF(AY94&gt;Normwerte!$E$11,1,0),
IF(AND(COUNTIF(AY94,"&gt;0")&gt;0,D94="m",J94="U16"),
     IF(AY94&gt;Normwerte!$E$10,1,0),
IF(AND(COUNTIF(AY94,"&gt;0")&gt;0,D94="m",J94="U17"),
     IF(AY94&gt;Normwerte!$E$9,1,0),
IF(AND(COUNTIF(AY94,"&gt;0")&gt;0,D94="m",J94="U18"),
     IF(AY94&gt;Normwerte!$E$8,1,0),
IF(AND(COUNTIF(AY94,"&gt;0")&gt;0,D94="w",J94="U13"),
     IF(AY94&gt;Normwerte!$E$7,1,0),
IF(AND(COUNTIF(AY94,"&gt;0")&gt;0,D94="w",J94="U14"),
     IF(AY94&gt;Normwerte!$E$6,1,0),
IF(AND(COUNTIF(AY94,"&gt;0")&gt;0,D94="w",J94="U15"),
     IF(AY94&gt;Normwerte!$E$5,1,0),
IF(AND(COUNTIF(AY94,"&gt;0")&gt;0,D94="w",J94="U16"),
     IF(AY94&gt;Normwerte!$E$4,1,0),
IF(AND(COUNTIF(AY94,"&gt;0")&gt;0,D94="w",J94="U17"),
     IF(AY94&gt;Normwerte!$E$3,1,0),
IF(AND(COUNTIF(AY94,"&gt;0")&gt;0,D94="w",J94="U18"),
     IF(AY94&gt;Normwerte!$E$2,1,0),"")
)))))))))))</f>
        <v/>
      </c>
      <c r="BA94" s="6"/>
      <c r="BB94" s="6"/>
      <c r="BC94" s="6"/>
      <c r="BD94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4" s="56" t="str">
        <f t="shared" si="22"/>
        <v/>
      </c>
      <c r="BF94" s="38" t="str">
        <f>IF(AND(COUNTIF(BE94,"&gt;0")&gt;0,D94="m",J94="U13"),
    IF(BE94&gt;Normwerte!$F$13,1,0),
IF(AND(COUNTIF(BE94,"&gt;0")&gt;0,D94="m",J94="U14"),
     IF(BE94&gt;Normwerte!$F$12,1,0),
IF(AND(COUNTIF(BE94,"&gt;0")&gt;0,D94="m",J94="U15"),
     IF(BE94&gt;Normwerte!$F$11,1,0),
IF(AND(COUNTIF(BE94,"&gt;0")&gt;0,D94="m",J94="U16"),
     IF(BE94&gt;Normwerte!$F$10,1,0),
IF(AND(COUNTIF(BE94,"&gt;0")&gt;0,D94="m",J94="U17"),
     IF(BE94&gt;Normwerte!$F$9,1,0),
IF(AND(COUNTIF(BE94,"&gt;0")&gt;0,D94="m",J94="U18"),
     IF(BE94&gt;Normwerte!$F$8,1,0),
IF(AND(COUNTIF(BE94,"&gt;0")&gt;0,D94="w",J94="U13"),
     IF(BE94&gt;Normwerte!$F$7,1,0),
IF(AND(COUNTIF(BE94,"&gt;0")&gt;0,D94="w",J94="U14"),
     IF(BE94&gt;Normwerte!$F$6,1,0),
IF(AND(COUNTIF(BE94,"&gt;0")&gt;0,D94="w",J94="U15"),
     IF(BE94&gt;Normwerte!$F$5,1,0),
IF(AND(COUNTIF(BE94,"&gt;0")&gt;0,D94="w",J94="U16"),
     IF(BE94&gt;Normwerte!$F$4,1,0),
IF(AND(COUNTIF(BE94,"&gt;0")&gt;0,D94="w",J94="U17"),
     IF(BE94&gt;Normwerte!$F$3,1,0),
IF(AND(COUNTIF(BE94,"&gt;0")&gt;0,D94="w",J94="U18"),
     IF(BE94&gt;Normwerte!$F$2,1,0),"")
)))))))))))</f>
        <v/>
      </c>
      <c r="BG94" s="6"/>
      <c r="BH94" s="6"/>
      <c r="BI94" s="6"/>
      <c r="BJ94" s="40" t="str">
        <f>IF(COUNTIF(Table25[[#This Row],[Schlagballwurf V1
'[km/h']]:[Schlagballwurf V3
'[km/h']]],"&gt;0")&gt;0,
     MAX(Table25[[#This Row],[Schlagballwurf V1
'[km/h']]:[Schlagballwurf V3
'[km/h']]]),
     "")</f>
        <v/>
      </c>
      <c r="BK94" s="57" t="str">
        <f t="shared" si="21"/>
        <v/>
      </c>
      <c r="BL94" s="38" t="str">
        <f>IF(AND(COUNTIF(BK94,"&gt;0")&gt;0,D94="m",J94="U13"),
     IF(BK94&gt;Normwerte!$G$13,1,0),
IF(AND(COUNTIF(BK94,"&gt;0")&gt;0,D94="m",J94="U14"),
     IF(BK94&gt;Normwerte!$G$12,1,0),
IF(AND(COUNTIF(BK94,"&gt;0")&gt;0,D94="m",J94="U15"),
     IF(BK94&gt;Normwerte!$G$11,1,0),
IF(AND(COUNTIF(BK94,"&gt;0")&gt;0,D94="m",J94="U16"),
     IF(BK94&gt;Normwerte!$G$10,1,0),
IF(AND(COUNTIF(BK94,"&gt;0")&gt;0,D94="m",J94="U17"),
     IF(BK94&gt;Normwerte!$G$9,1,0),
IF(AND(COUNTIF(BK94,"&gt;0")&gt;0,D94="m",J94="U18"),
     IF(BK94&gt;Normwerte!$G$8,1,0),
IF(AND(COUNTIF(BK94,"&gt;0")&gt;0,D94="w",J94="U13"),
     IF(BK94&gt;Normwerte!$G$7,1,0),
IF(AND(COUNTIF(BK94,"&gt;0")&gt;0,D94="w",J94="U14"),
     IF(BK94&gt;Normwerte!$G$6,1,0),
IF(AND(COUNTIF(BK94,"&gt;0")&gt;0,D94="w",J94="U15"),
     IF(BK94&gt;Normwerte!$G$5,1,0),
IF(AND(COUNTIF(BK94,"&gt;0")&gt;0,D94="w",J94="U16"),
     IF(BK94&gt;Normwerte!$G$4,1,0),
IF(AND(COUNTIF(BK94,"&gt;0")&gt;0,D94="w",J94="U17"),
     IF(BK94&gt;Normwerte!$G$3,1,0),
IF(AND(COUNTIF(BK94,"&gt;0")&gt;0,D94="w",J94="U18"),
     IF(BK94&gt;Normwerte!$G$2,1,0),"")
)))))))))))</f>
        <v/>
      </c>
      <c r="BM94" s="6"/>
      <c r="BN94" s="6"/>
      <c r="BO94" s="6"/>
      <c r="BP94" s="6"/>
      <c r="BQ94" s="40" t="str">
        <f>IF(COUNTIF(Table25[[#This Row],[T-Test links
V1
'[s']]:[T-Test links
V2
'[s']]],"&gt;0")&gt;0,
     MIN(Table25[[#This Row],[T-Test links
V1
'[s']]:[T-Test links
V2
'[s']]]),
     "")</f>
        <v/>
      </c>
      <c r="BR94" s="40" t="str">
        <f>IF(COUNTIF(Table25[[#This Row],[T-Test rechts 
V1
'[s']]:[T-Test rechts
V2
'[s']]],"&gt;0")&gt;0,
     MIN(Table25[[#This Row],[T-Test rechts 
V1
'[s']]:[T-Test rechts
V2
'[s']]]),
     "")</f>
        <v/>
      </c>
      <c r="BS94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4" s="57" t="str">
        <f t="shared" si="23"/>
        <v/>
      </c>
      <c r="BU94" s="38" t="str">
        <f>IF(AND(COUNTIF(BT94,"&gt;0")&gt;0,D94="m",J94="U13"),
     IF(BT94&gt;Normwerte!$H$13,1,0),
IF(AND(COUNTIF(BT94,"&gt;0")&gt;0,D94="m",J94="U14"),
     IF(BT94&gt;Normwerte!$H$12,1,0),
IF(AND(COUNTIF(BT94,"&gt;0")&gt;0,D94="m",J94="U15"),
     IF(BT94&gt;Normwerte!$H$11,1,0),
IF(AND(COUNTIF(BT94,"&gt;0")&gt;0,D94="m",J94="U16"),
     IF(BT94&gt;Normwerte!$H$10,1,0),
IF(AND(COUNTIF(BT94,"&gt;0")&gt;0,D94="m",J94="U17"),
     IF(BT94&gt;Normwerte!$H$9,1,0),
IF(AND(COUNTIF(BT94,"&gt;0")&gt;0,D94="m",J94="U18"),
     IF(BT94&gt;Normwerte!$H$8,1,0),
IF(AND(COUNTIF(BT94,"&gt;0")&gt;0,D94="w",J94="U13"),
     IF(BT94&gt;Normwerte!$H$7,1,0),
IF(AND(COUNTIF(BT94,"&gt;0")&gt;0,D94="w",J94="U14"),
     IF(BT94&gt;Normwerte!$H$6,1,0),
IF(AND(COUNTIF(BT94,"&gt;0")&gt;0,D94="w",J94="U15"),
     IF(BT94&gt;Normwerte!$H$5,1,0),
IF(AND(COUNTIF(BT94,"&gt;0")&gt;0,D94="w",J94="U16"),
     IF(BT94&gt;Normwerte!$H$4,1,0),
IF(AND(COUNTIF(BT94,"&gt;0")&gt;0,D94="w",J94="U17"),
     IF(BT94&gt;Normwerte!$H$3,1,0),
IF(AND(COUNTIF(BT94,"&gt;0")&gt;0,D94="w",J94="U18"),
     IF(BT94&gt;Normwerte!$H$2,1,0),"")
)))))))))))</f>
        <v/>
      </c>
    </row>
    <row r="95" spans="2:73" x14ac:dyDescent="0.45">
      <c r="B95" s="103"/>
      <c r="C95" s="103"/>
      <c r="D95" s="43"/>
      <c r="E95" s="93"/>
      <c r="F95" s="53"/>
      <c r="G95" s="5"/>
      <c r="H95" s="95"/>
      <c r="I95" s="12" t="str">
        <f>IF(ISBLANK(Table25[[#This Row],[Geb.Datum
'[TT.MM.JJJJ']]]),"",
     YEAR(Table25[[#This Row],[Geb.Datum
'[TT.MM.JJJJ']]]))</f>
        <v/>
      </c>
      <c r="J95" s="30" t="str">
        <f>_xlfn.XLOOKUP(Table25[[#This Row],[Geburtsjahr]],Altersklasse!$B$2:$B$7,Altersklasse!$A$2:$A$7,"",0)</f>
        <v/>
      </c>
      <c r="K95" s="42" t="str">
        <f t="shared" si="25"/>
        <v/>
      </c>
      <c r="L95" s="50" t="str">
        <f>IF(OR(ISBLANK(AF95),NOT(ISNUMBER(AF95))),"",IF(AND(AF95&gt;0,D95="m",J95="U13"),
    IF(AF95&gt;Normwerte!$J$13,2,IF(AF95&gt;Normwerte!$I$13,1,0)),
IF(AND(AF95&gt;0,D95="m",J95="U14"),
     IF(AF95&gt;Normwerte!$J$12,2,IF(AF95&gt;Normwerte!$I$12,1,0)),
IF(AND(AF95&gt;0,D95="m",J95="U15"),
     IF(AF95&gt;Normwerte!$J$11,2,IF(AF95&gt;Normwerte!$I$11,1,0)),
IF(AND(AF95&gt;0,D95="m",J95="U16"),
     IF(AF95&gt;Normwerte!$J$10,2,IF(AF95&gt;Normwerte!$I$10,1,0)),
IF(AND(AF95&gt;0,D95="m",J95="U17"),
     IF(AF95&gt;Normwerte!$J$9,2,IF(AF95&gt;Normwerte!$I$9,1,0)),
IF(AND(AF95&gt;0,D95="m",J95="U18"),
     IF(AF95&gt;Normwerte!$J$8,2,IF(AF95&gt;Normwerte!$I$8,1,0)),
IF(AND(AF95&gt;0,D95="w",J95="U13"),
     IF(AF95&gt;Normwerte!$J$7,2,IF(AF95&gt;Normwerte!$I$7,1,0)),
IF(AND(AF95&gt;0,D95="w",J95="U14"),
     IF(AF95&gt;Normwerte!$J$6,2,IF(AF95&gt;Normwerte!$I$6,1,0)),
IF(AND(AF95&gt;0,D95="w",J95="U15"),
     IF(AF95&gt;Normwerte!$J$5,2,IF(AF95&gt;Normwerte!$I$5,1,0)),
IF(AND(AF95&gt;0,D95="w",J95="U16"),
     IF(AF95&gt;Normwerte!$J$4,2,IF(AF95&gt;Normwerte!$I$4,1,0)),
IF(AND(AF95&gt;0,D95="w",J95="U17"),
     IF(AF95&gt;Normwerte!$J$3,2,IF(AF95&gt;Normwerte!$I$3,1,0)),
IF(AND(AF95&gt;0,D95="w",J95="U18"),
     IF(AF95&gt;Normwerte!$J$2,2,IF(AF95&gt;Normwerte!$I$2,1,0)),"")
))))))))))))</f>
        <v/>
      </c>
      <c r="M95" s="64" t="str">
        <f>IF(AND(Table25[[#This Row],[Position '[L/AA/MB/S/D']]]="L",L95&lt;2),1,Table25[[#This Row],[Landeskader
Punkte
Anthro Berechnung]])</f>
        <v/>
      </c>
      <c r="N95" s="65" t="str">
        <f>IFERROR(IF((Table25[[#This Row],[Z-Score CMJ]]+Table25[[#This Row],[Z Score Spike]])&gt;0, (Table25[[#This Row],[Z-Score CMJ]]+Table25[[#This Row],[Z Score Spike]])/2, ""), "")</f>
        <v/>
      </c>
      <c r="O95" s="63" t="str">
        <f>IF(AND(COUNTIF(N95,"&gt;0")&gt;0,D95="m",J95="U13"),
    IF(N95&gt;Normwerte!$C$13,1,0),
IF(AND(COUNTIF(N95,"&gt;0")&gt;0,D95="m",J95="U14"),
     IF(N95&gt;Normwerte!$C$12,1,0),
IF(AND(COUNTIF(N95,"&gt;0")&gt;0,D95="m",J95="U15"),
     IF(N95&gt;Normwerte!$C$11,1,0),
IF(AND(COUNTIF(N95,"&gt;0")&gt;0,D95="m",J95="U16"),
     IF(N95&gt;Normwerte!$C$10,1,0),
IF(AND(COUNTIF(N95,"&gt;0")&gt;0,D95="m",J95="U17"),
     IF(N95&gt;Normwerte!$C$9,1,0),
IF(AND(COUNTIF(N95,"&gt;0")&gt;0,D95="m",J95="U18"),
     IF(N95&gt;Normwerte!$C$8,1,0),
IF(AND(COUNTIF(N95,"&gt;0")&gt;0,D95="w",J95="U13"),
     IF(N95&gt;Normwerte!$C$7,1,0),
IF(AND(COUNTIF(N95,"&gt;0")&gt;0,D95="w",J95="U14"),
     IF(N95&gt;Normwerte!$C$6,1,0),
IF(AND(COUNTIF(N95,"&gt;0")&gt;0,D95="w",J95="U15"),
     IF(N95&gt;Normwerte!$C$5,1,0),
IF(AND(COUNTIF(N95,"&gt;0")&gt;0,D95="w",J95="U16"),
     IF(N95&gt;Normwerte!$C$4,1,0),
IF(AND(COUNTIF(N95,"&gt;0")&gt;0,D95="w",J95="U17"),
     IF(N95&gt;Normwerte!$C$3,1,0),
IF(AND(COUNTIF(N95,"&gt;0")&gt;0,D95="w",J95="U18"),
     IF(N95&gt;Normwerte!$C$2,1,0),"")
)))))))))))</f>
        <v/>
      </c>
      <c r="P95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5" s="63" t="str">
        <f>IF(AND(COUNTIF(P95,"&gt;0")&gt;0,D95="m",J95="U13"),
    IF(P95&gt;Normwerte!$F$13,1,0),
IF(AND(COUNTIF(P95,"&gt;0")&gt;0,D95="m",J95="U14"),
     IF(P95&gt;Normwerte!$F$12,1,0),
IF(AND(COUNTIF(P95,"&gt;0")&gt;0,D95="m",J95="U15"),
     IF(P95&gt;Normwerte!$F$11,1,0),
IF(AND(COUNTIF(P95,"&gt;0")&gt;0,D95="m",J95="U16"),
     IF(P95&gt;Normwerte!$F$10,1,0),
IF(AND(COUNTIF(P95,"&gt;0")&gt;0,D95="m",J95="U17"),
     IF(P95&gt;Normwerte!$F$9,1,0),
IF(AND(COUNTIF(P95,"&gt;0")&gt;0,D95="m",J95="U18"),
     IF(P95&gt;Normwerte!$F$8,1,0),
IF(AND(COUNTIF(P95,"&gt;0")&gt;0,D95="w",J95="U13"),
     IF(P95&gt;Normwerte!$F$7,1,0),
IF(AND(COUNTIF(P95,"&gt;0")&gt;0,D95="w",J95="U14"),
     IF(P95&gt;Normwerte!$F$6,1,0),
IF(AND(COUNTIF(P95,"&gt;0")&gt;0,D95="w",J95="U15"),
     IF(P95&gt;Normwerte!$F$5,1,0),
IF(AND(COUNTIF(P95,"&gt;0")&gt;0,D95="w",J95="U16"),
     IF(P95&gt;Normwerte!$F$4,1,0),
IF(AND(COUNTIF(P95,"&gt;0")&gt;0,D95="w",J95="U17"),
     IF(P95&gt;Normwerte!$F$3,1,0),
IF(AND(COUNTIF(P95,"&gt;0")&gt;0,D95="w",J95="U18"),
     IF(P95&gt;Normwerte!$F$2,1,0),"")
)))))))))))</f>
        <v/>
      </c>
      <c r="R95" s="66" t="str">
        <f>Table25[[#This Row],[Punkte
T-Test]]</f>
        <v/>
      </c>
      <c r="S95" s="73" t="str">
        <f>IF(SUMIF(Table25[[#This Row],[Landeskader
Punkte
Anthro]:[Landeskader
Punkte
T-Test]],"&gt;0")=0,
    "",
    SUM(M95,O95,Q95,R95))</f>
        <v/>
      </c>
      <c r="T95" s="101"/>
      <c r="U95" s="101"/>
      <c r="V95" s="26"/>
      <c r="W95" s="26"/>
      <c r="X95" s="26"/>
      <c r="Y95" s="24"/>
      <c r="Z95" s="24"/>
      <c r="AA95" s="24"/>
      <c r="AB95" s="26"/>
      <c r="AC95" s="26"/>
      <c r="AD95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5" s="55" t="str">
        <f t="shared" si="24"/>
        <v/>
      </c>
      <c r="AF95" s="75" t="str">
        <f t="shared" si="17"/>
        <v/>
      </c>
      <c r="AG95" s="74"/>
      <c r="AH95" s="52"/>
      <c r="AI95" s="24"/>
      <c r="AJ95" s="36" t="str">
        <f>IF(COUNTIF(Table25[[#This Row],[Jump &amp; Reach 
(CMJ) V1]:[Jump &amp; Reach 
(CMJ) V3]],"&gt;0")&gt;0,
     MAX(Table25[[#This Row],[Jump &amp; Reach 
(CMJ) V1]:[Jump &amp; Reach 
(CMJ) V3]]),
     "")</f>
        <v/>
      </c>
      <c r="AK95" s="37" t="str">
        <f>IF(COUNTIF(Table25[[#This Row],[Jump &amp; Reach 
(CMJ) max.]],"&gt;0")&gt;0,
     Table25[[#This Row],[Jump &amp; Reach 
(CMJ) max.]]-Table25[[#This Row],[Reichhöhe
einarmig '[cm']]],
     "")</f>
        <v/>
      </c>
      <c r="AL95" s="57" t="str">
        <f t="shared" si="18"/>
        <v/>
      </c>
      <c r="AM95" s="38" t="str">
        <f>IF(AND(COUNTIF(AL95,"&gt;0")&gt;0,D95="m",J95="U13"),
    IF(AL95&gt;Normwerte!$C$13,1,0),
IF(AND(COUNTIF(AL95,"&gt;0")&gt;0,D95="m",J95="U14"),
     IF(AL95&gt;Normwerte!$C$12,1,0),
IF(AND(COUNTIF(AL95,"&gt;0")&gt;0,D95="m",J95="U15"),
     IF(AL95&gt;Normwerte!$C$11,1,0),
IF(AND(COUNTIF(AL95,"&gt;0")&gt;0,D95="m",J95="U16"),
     IF(AL95&gt;Normwerte!$C$10,1,0),
IF(AND(COUNTIF(AL95,"&gt;0")&gt;0,D95="m",J95="U17"),
     IF(AL95&gt;Normwerte!$C$9,1,0),
IF(AND(COUNTIF(AL95,"&gt;0")&gt;0,D95="m",J95="U18"),
     IF(AL95&gt;Normwerte!$C$8,1,0),
IF(AND(COUNTIF(AL95,"&gt;0")&gt;0,D95="w",J95="U13"),
     IF(AL95&gt;Normwerte!$C$7,1,0),
IF(AND(COUNTIF(AL95,"&gt;0")&gt;0,D95="w",J95="U14"),
     IF(AL95&gt;Normwerte!$C$6,1,0),
IF(AND(COUNTIF(AL95,"&gt;0")&gt;0,D95="w",J95="U15"),
     IF(AL95&gt;Normwerte!$C$5,1,0),
IF(AND(COUNTIF(AL95,"&gt;0")&gt;0,D95="w",J95="U16"),
     IF(AL95&gt;Normwerte!$C$4,1,0),
IF(AND(COUNTIF(AL95,"&gt;0")&gt;0,D95="w",J95="U17"),
     IF(AL95&gt;Normwerte!$C$3,1,0),
IF(AND(COUNTIF(AL95,"&gt;0")&gt;0,D95="w",J95="U18"),
     IF(AL95&gt;Normwerte!$C$2,1,0),"")
)))))))))))</f>
        <v/>
      </c>
      <c r="AN95" s="6"/>
      <c r="AO95" s="6"/>
      <c r="AP95" s="6"/>
      <c r="AQ95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5" s="38" t="str">
        <f>IF(COUNTIF(Table25[[#This Row],[Jump &amp; Reach 
(Spike) max.]],"&gt;0")&gt;0,
     Table25[[#This Row],[Jump &amp; Reach 
(Spike) max.]]-Table25[[#This Row],[Reichhöhe
einarmig '[cm']]],
     "")</f>
        <v/>
      </c>
      <c r="AS95" s="57" t="str">
        <f t="shared" si="19"/>
        <v/>
      </c>
      <c r="AT95" s="38" t="str">
        <f>IF(AND(COUNTIF(AS95,"&gt;0")&gt;0,D95="m",J95="U13"),
    IF(AS95&gt;Normwerte!$D$13,1,0),
IF(AND(COUNTIF(AS95,"&gt;0")&gt;0,D95="m",J95="U14"),
     IF(AS95&gt;Normwerte!$D$12,1,0),
IF(AND(COUNTIF(AS95,"&gt;0")&gt;0,D95="m",J95="U15"),
     IF(AS95&gt;Normwerte!$D$11,1,0),
IF(AND(COUNTIF(AS95,"&gt;0")&gt;0,D95="m",J95="U16"),
     IF(AS95&gt;Normwerte!$D$10,1,0),
IF(AND(COUNTIF(AS95,"&gt;0")&gt;0,D95="m",J95="U17"),
     IF(AS95&gt;Normwerte!$D$9,1,0),
IF(AND(COUNTIF(AS95,"&gt;0")&gt;0,D95="m",J95="U18"),
     IF(AS95&gt;Normwerte!$D$8,1,0),
IF(AND(COUNTIF(AS95,"&gt;0")&gt;0,D95="w",J95="U13"),
     IF(AS95&gt;Normwerte!$D$7,1,0),
IF(AND(COUNTIF(AS95,"&gt;0")&gt;0,D95="w",J95="U14"),
     IF(AS95&gt;Normwerte!$D$6,1,0),
IF(AND(COUNTIF(AS95,"&gt;0")&gt;0,D95="w",J95="U15"),
     IF(AS95&gt;Normwerte!$D$5,1,0),
IF(AND(COUNTIF(AS95,"&gt;0")&gt;0,D95="w",J95="U16"),
     IF(AS95&gt;Normwerte!$D$4,1,0),
IF(AND(COUNTIF(AS95,"&gt;0")&gt;0,D95="w",J95="U17"),
     IF(AS95&gt;Normwerte!$D$3,1,0),
IF(AND(COUNTIF(AS95,"&gt;0")&gt;0,D95="w",J95="U18"),
     IF(AS95&gt;Normwerte!$D$2,1,0),"")
)))))))))))</f>
        <v/>
      </c>
      <c r="AU95" s="6"/>
      <c r="AV95" s="6"/>
      <c r="AW95" s="6"/>
      <c r="AX95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5" s="57" t="str">
        <f t="shared" si="20"/>
        <v/>
      </c>
      <c r="AZ95" s="38" t="str">
        <f>IF(AND(COUNTIF(AY95,"&gt;0")&gt;0,D95="m",J95="U13"),
    IF(AY95&gt;Normwerte!$E$13,1,0),
IF(AND(COUNTIF(AY95,"&gt;0")&gt;0,D95="m",J95="U14"),
     IF(AY95&gt;Normwerte!$E$12,1,0),
IF(AND(COUNTIF(AY95,"&gt;0")&gt;0,D95="m",J95="U15"),
     IF(AY95&gt;Normwerte!$E$11,1,0),
IF(AND(COUNTIF(AY95,"&gt;0")&gt;0,D95="m",J95="U16"),
     IF(AY95&gt;Normwerte!$E$10,1,0),
IF(AND(COUNTIF(AY95,"&gt;0")&gt;0,D95="m",J95="U17"),
     IF(AY95&gt;Normwerte!$E$9,1,0),
IF(AND(COUNTIF(AY95,"&gt;0")&gt;0,D95="m",J95="U18"),
     IF(AY95&gt;Normwerte!$E$8,1,0),
IF(AND(COUNTIF(AY95,"&gt;0")&gt;0,D95="w",J95="U13"),
     IF(AY95&gt;Normwerte!$E$7,1,0),
IF(AND(COUNTIF(AY95,"&gt;0")&gt;0,D95="w",J95="U14"),
     IF(AY95&gt;Normwerte!$E$6,1,0),
IF(AND(COUNTIF(AY95,"&gt;0")&gt;0,D95="w",J95="U15"),
     IF(AY95&gt;Normwerte!$E$5,1,0),
IF(AND(COUNTIF(AY95,"&gt;0")&gt;0,D95="w",J95="U16"),
     IF(AY95&gt;Normwerte!$E$4,1,0),
IF(AND(COUNTIF(AY95,"&gt;0")&gt;0,D95="w",J95="U17"),
     IF(AY95&gt;Normwerte!$E$3,1,0),
IF(AND(COUNTIF(AY95,"&gt;0")&gt;0,D95="w",J95="U18"),
     IF(AY95&gt;Normwerte!$E$2,1,0),"")
)))))))))))</f>
        <v/>
      </c>
      <c r="BA95" s="6"/>
      <c r="BB95" s="6"/>
      <c r="BC95" s="6"/>
      <c r="BD95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5" s="56" t="str">
        <f t="shared" si="22"/>
        <v/>
      </c>
      <c r="BF95" s="38" t="str">
        <f>IF(AND(COUNTIF(BE95,"&gt;0")&gt;0,D95="m",J95="U13"),
    IF(BE95&gt;Normwerte!$F$13,1,0),
IF(AND(COUNTIF(BE95,"&gt;0")&gt;0,D95="m",J95="U14"),
     IF(BE95&gt;Normwerte!$F$12,1,0),
IF(AND(COUNTIF(BE95,"&gt;0")&gt;0,D95="m",J95="U15"),
     IF(BE95&gt;Normwerte!$F$11,1,0),
IF(AND(COUNTIF(BE95,"&gt;0")&gt;0,D95="m",J95="U16"),
     IF(BE95&gt;Normwerte!$F$10,1,0),
IF(AND(COUNTIF(BE95,"&gt;0")&gt;0,D95="m",J95="U17"),
     IF(BE95&gt;Normwerte!$F$9,1,0),
IF(AND(COUNTIF(BE95,"&gt;0")&gt;0,D95="m",J95="U18"),
     IF(BE95&gt;Normwerte!$F$8,1,0),
IF(AND(COUNTIF(BE95,"&gt;0")&gt;0,D95="w",J95="U13"),
     IF(BE95&gt;Normwerte!$F$7,1,0),
IF(AND(COUNTIF(BE95,"&gt;0")&gt;0,D95="w",J95="U14"),
     IF(BE95&gt;Normwerte!$F$6,1,0),
IF(AND(COUNTIF(BE95,"&gt;0")&gt;0,D95="w",J95="U15"),
     IF(BE95&gt;Normwerte!$F$5,1,0),
IF(AND(COUNTIF(BE95,"&gt;0")&gt;0,D95="w",J95="U16"),
     IF(BE95&gt;Normwerte!$F$4,1,0),
IF(AND(COUNTIF(BE95,"&gt;0")&gt;0,D95="w",J95="U17"),
     IF(BE95&gt;Normwerte!$F$3,1,0),
IF(AND(COUNTIF(BE95,"&gt;0")&gt;0,D95="w",J95="U18"),
     IF(BE95&gt;Normwerte!$F$2,1,0),"")
)))))))))))</f>
        <v/>
      </c>
      <c r="BG95" s="6"/>
      <c r="BH95" s="6"/>
      <c r="BI95" s="6"/>
      <c r="BJ95" s="40" t="str">
        <f>IF(COUNTIF(Table25[[#This Row],[Schlagballwurf V1
'[km/h']]:[Schlagballwurf V3
'[km/h']]],"&gt;0")&gt;0,
     MAX(Table25[[#This Row],[Schlagballwurf V1
'[km/h']]:[Schlagballwurf V3
'[km/h']]]),
     "")</f>
        <v/>
      </c>
      <c r="BK95" s="57" t="str">
        <f t="shared" si="21"/>
        <v/>
      </c>
      <c r="BL95" s="38" t="str">
        <f>IF(AND(COUNTIF(BK95,"&gt;0")&gt;0,D95="m",J95="U13"),
     IF(BK95&gt;Normwerte!$G$13,1,0),
IF(AND(COUNTIF(BK95,"&gt;0")&gt;0,D95="m",J95="U14"),
     IF(BK95&gt;Normwerte!$G$12,1,0),
IF(AND(COUNTIF(BK95,"&gt;0")&gt;0,D95="m",J95="U15"),
     IF(BK95&gt;Normwerte!$G$11,1,0),
IF(AND(COUNTIF(BK95,"&gt;0")&gt;0,D95="m",J95="U16"),
     IF(BK95&gt;Normwerte!$G$10,1,0),
IF(AND(COUNTIF(BK95,"&gt;0")&gt;0,D95="m",J95="U17"),
     IF(BK95&gt;Normwerte!$G$9,1,0),
IF(AND(COUNTIF(BK95,"&gt;0")&gt;0,D95="m",J95="U18"),
     IF(BK95&gt;Normwerte!$G$8,1,0),
IF(AND(COUNTIF(BK95,"&gt;0")&gt;0,D95="w",J95="U13"),
     IF(BK95&gt;Normwerte!$G$7,1,0),
IF(AND(COUNTIF(BK95,"&gt;0")&gt;0,D95="w",J95="U14"),
     IF(BK95&gt;Normwerte!$G$6,1,0),
IF(AND(COUNTIF(BK95,"&gt;0")&gt;0,D95="w",J95="U15"),
     IF(BK95&gt;Normwerte!$G$5,1,0),
IF(AND(COUNTIF(BK95,"&gt;0")&gt;0,D95="w",J95="U16"),
     IF(BK95&gt;Normwerte!$G$4,1,0),
IF(AND(COUNTIF(BK95,"&gt;0")&gt;0,D95="w",J95="U17"),
     IF(BK95&gt;Normwerte!$G$3,1,0),
IF(AND(COUNTIF(BK95,"&gt;0")&gt;0,D95="w",J95="U18"),
     IF(BK95&gt;Normwerte!$G$2,1,0),"")
)))))))))))</f>
        <v/>
      </c>
      <c r="BM95" s="6"/>
      <c r="BN95" s="6"/>
      <c r="BO95" s="6"/>
      <c r="BP95" s="6"/>
      <c r="BQ95" s="40" t="str">
        <f>IF(COUNTIF(Table25[[#This Row],[T-Test links
V1
'[s']]:[T-Test links
V2
'[s']]],"&gt;0")&gt;0,
     MIN(Table25[[#This Row],[T-Test links
V1
'[s']]:[T-Test links
V2
'[s']]]),
     "")</f>
        <v/>
      </c>
      <c r="BR95" s="40" t="str">
        <f>IF(COUNTIF(Table25[[#This Row],[T-Test rechts 
V1
'[s']]:[T-Test rechts
V2
'[s']]],"&gt;0")&gt;0,
     MIN(Table25[[#This Row],[T-Test rechts 
V1
'[s']]:[T-Test rechts
V2
'[s']]]),
     "")</f>
        <v/>
      </c>
      <c r="BS95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5" s="57" t="str">
        <f t="shared" si="23"/>
        <v/>
      </c>
      <c r="BU95" s="38" t="str">
        <f>IF(AND(COUNTIF(BT95,"&gt;0")&gt;0,D95="m",J95="U13"),
     IF(BT95&gt;Normwerte!$H$13,1,0),
IF(AND(COUNTIF(BT95,"&gt;0")&gt;0,D95="m",J95="U14"),
     IF(BT95&gt;Normwerte!$H$12,1,0),
IF(AND(COUNTIF(BT95,"&gt;0")&gt;0,D95="m",J95="U15"),
     IF(BT95&gt;Normwerte!$H$11,1,0),
IF(AND(COUNTIF(BT95,"&gt;0")&gt;0,D95="m",J95="U16"),
     IF(BT95&gt;Normwerte!$H$10,1,0),
IF(AND(COUNTIF(BT95,"&gt;0")&gt;0,D95="m",J95="U17"),
     IF(BT95&gt;Normwerte!$H$9,1,0),
IF(AND(COUNTIF(BT95,"&gt;0")&gt;0,D95="m",J95="U18"),
     IF(BT95&gt;Normwerte!$H$8,1,0),
IF(AND(COUNTIF(BT95,"&gt;0")&gt;0,D95="w",J95="U13"),
     IF(BT95&gt;Normwerte!$H$7,1,0),
IF(AND(COUNTIF(BT95,"&gt;0")&gt;0,D95="w",J95="U14"),
     IF(BT95&gt;Normwerte!$H$6,1,0),
IF(AND(COUNTIF(BT95,"&gt;0")&gt;0,D95="w",J95="U15"),
     IF(BT95&gt;Normwerte!$H$5,1,0),
IF(AND(COUNTIF(BT95,"&gt;0")&gt;0,D95="w",J95="U16"),
     IF(BT95&gt;Normwerte!$H$4,1,0),
IF(AND(COUNTIF(BT95,"&gt;0")&gt;0,D95="w",J95="U17"),
     IF(BT95&gt;Normwerte!$H$3,1,0),
IF(AND(COUNTIF(BT95,"&gt;0")&gt;0,D95="w",J95="U18"),
     IF(BT95&gt;Normwerte!$H$2,1,0),"")
)))))))))))</f>
        <v/>
      </c>
    </row>
    <row r="96" spans="2:73" x14ac:dyDescent="0.45">
      <c r="B96" s="103"/>
      <c r="C96" s="103"/>
      <c r="D96" s="43"/>
      <c r="E96" s="93"/>
      <c r="F96" s="53"/>
      <c r="G96" s="5"/>
      <c r="H96" s="95"/>
      <c r="I96" s="12" t="str">
        <f>IF(ISBLANK(Table25[[#This Row],[Geb.Datum
'[TT.MM.JJJJ']]]),"",
     YEAR(Table25[[#This Row],[Geb.Datum
'[TT.MM.JJJJ']]]))</f>
        <v/>
      </c>
      <c r="J96" s="30" t="str">
        <f>_xlfn.XLOOKUP(Table25[[#This Row],[Geburtsjahr]],Altersklasse!$B$2:$B$7,Altersklasse!$A$2:$A$7,"",0)</f>
        <v/>
      </c>
      <c r="K96" s="42" t="str">
        <f t="shared" si="25"/>
        <v/>
      </c>
      <c r="L96" s="50" t="str">
        <f>IF(OR(ISBLANK(AF96),NOT(ISNUMBER(AF96))),"",IF(AND(AF96&gt;0,D96="m",J96="U13"),
    IF(AF96&gt;Normwerte!$J$13,2,IF(AF96&gt;Normwerte!$I$13,1,0)),
IF(AND(AF96&gt;0,D96="m",J96="U14"),
     IF(AF96&gt;Normwerte!$J$12,2,IF(AF96&gt;Normwerte!$I$12,1,0)),
IF(AND(AF96&gt;0,D96="m",J96="U15"),
     IF(AF96&gt;Normwerte!$J$11,2,IF(AF96&gt;Normwerte!$I$11,1,0)),
IF(AND(AF96&gt;0,D96="m",J96="U16"),
     IF(AF96&gt;Normwerte!$J$10,2,IF(AF96&gt;Normwerte!$I$10,1,0)),
IF(AND(AF96&gt;0,D96="m",J96="U17"),
     IF(AF96&gt;Normwerte!$J$9,2,IF(AF96&gt;Normwerte!$I$9,1,0)),
IF(AND(AF96&gt;0,D96="m",J96="U18"),
     IF(AF96&gt;Normwerte!$J$8,2,IF(AF96&gt;Normwerte!$I$8,1,0)),
IF(AND(AF96&gt;0,D96="w",J96="U13"),
     IF(AF96&gt;Normwerte!$J$7,2,IF(AF96&gt;Normwerte!$I$7,1,0)),
IF(AND(AF96&gt;0,D96="w",J96="U14"),
     IF(AF96&gt;Normwerte!$J$6,2,IF(AF96&gt;Normwerte!$I$6,1,0)),
IF(AND(AF96&gt;0,D96="w",J96="U15"),
     IF(AF96&gt;Normwerte!$J$5,2,IF(AF96&gt;Normwerte!$I$5,1,0)),
IF(AND(AF96&gt;0,D96="w",J96="U16"),
     IF(AF96&gt;Normwerte!$J$4,2,IF(AF96&gt;Normwerte!$I$4,1,0)),
IF(AND(AF96&gt;0,D96="w",J96="U17"),
     IF(AF96&gt;Normwerte!$J$3,2,IF(AF96&gt;Normwerte!$I$3,1,0)),
IF(AND(AF96&gt;0,D96="w",J96="U18"),
     IF(AF96&gt;Normwerte!$J$2,2,IF(AF96&gt;Normwerte!$I$2,1,0)),"")
))))))))))))</f>
        <v/>
      </c>
      <c r="M96" s="64" t="str">
        <f>IF(AND(Table25[[#This Row],[Position '[L/AA/MB/S/D']]]="L",L96&lt;2),1,Table25[[#This Row],[Landeskader
Punkte
Anthro Berechnung]])</f>
        <v/>
      </c>
      <c r="N96" s="65" t="str">
        <f>IFERROR(IF((Table25[[#This Row],[Z-Score CMJ]]+Table25[[#This Row],[Z Score Spike]])&gt;0, (Table25[[#This Row],[Z-Score CMJ]]+Table25[[#This Row],[Z Score Spike]])/2, ""), "")</f>
        <v/>
      </c>
      <c r="O96" s="63" t="str">
        <f>IF(AND(COUNTIF(N96,"&gt;0")&gt;0,D96="m",J96="U13"),
    IF(N96&gt;Normwerte!$C$13,1,0),
IF(AND(COUNTIF(N96,"&gt;0")&gt;0,D96="m",J96="U14"),
     IF(N96&gt;Normwerte!$C$12,1,0),
IF(AND(COUNTIF(N96,"&gt;0")&gt;0,D96="m",J96="U15"),
     IF(N96&gt;Normwerte!$C$11,1,0),
IF(AND(COUNTIF(N96,"&gt;0")&gt;0,D96="m",J96="U16"),
     IF(N96&gt;Normwerte!$C$10,1,0),
IF(AND(COUNTIF(N96,"&gt;0")&gt;0,D96="m",J96="U17"),
     IF(N96&gt;Normwerte!$C$9,1,0),
IF(AND(COUNTIF(N96,"&gt;0")&gt;0,D96="m",J96="U18"),
     IF(N96&gt;Normwerte!$C$8,1,0),
IF(AND(COUNTIF(N96,"&gt;0")&gt;0,D96="w",J96="U13"),
     IF(N96&gt;Normwerte!$C$7,1,0),
IF(AND(COUNTIF(N96,"&gt;0")&gt;0,D96="w",J96="U14"),
     IF(N96&gt;Normwerte!$C$6,1,0),
IF(AND(COUNTIF(N96,"&gt;0")&gt;0,D96="w",J96="U15"),
     IF(N96&gt;Normwerte!$C$5,1,0),
IF(AND(COUNTIF(N96,"&gt;0")&gt;0,D96="w",J96="U16"),
     IF(N96&gt;Normwerte!$C$4,1,0),
IF(AND(COUNTIF(N96,"&gt;0")&gt;0,D96="w",J96="U17"),
     IF(N96&gt;Normwerte!$C$3,1,0),
IF(AND(COUNTIF(N96,"&gt;0")&gt;0,D96="w",J96="U18"),
     IF(N96&gt;Normwerte!$C$2,1,0),"")
)))))))))))</f>
        <v/>
      </c>
      <c r="P96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6" s="63" t="str">
        <f>IF(AND(COUNTIF(P96,"&gt;0")&gt;0,D96="m",J96="U13"),
    IF(P96&gt;Normwerte!$F$13,1,0),
IF(AND(COUNTIF(P96,"&gt;0")&gt;0,D96="m",J96="U14"),
     IF(P96&gt;Normwerte!$F$12,1,0),
IF(AND(COUNTIF(P96,"&gt;0")&gt;0,D96="m",J96="U15"),
     IF(P96&gt;Normwerte!$F$11,1,0),
IF(AND(COUNTIF(P96,"&gt;0")&gt;0,D96="m",J96="U16"),
     IF(P96&gt;Normwerte!$F$10,1,0),
IF(AND(COUNTIF(P96,"&gt;0")&gt;0,D96="m",J96="U17"),
     IF(P96&gt;Normwerte!$F$9,1,0),
IF(AND(COUNTIF(P96,"&gt;0")&gt;0,D96="m",J96="U18"),
     IF(P96&gt;Normwerte!$F$8,1,0),
IF(AND(COUNTIF(P96,"&gt;0")&gt;0,D96="w",J96="U13"),
     IF(P96&gt;Normwerte!$F$7,1,0),
IF(AND(COUNTIF(P96,"&gt;0")&gt;0,D96="w",J96="U14"),
     IF(P96&gt;Normwerte!$F$6,1,0),
IF(AND(COUNTIF(P96,"&gt;0")&gt;0,D96="w",J96="U15"),
     IF(P96&gt;Normwerte!$F$5,1,0),
IF(AND(COUNTIF(P96,"&gt;0")&gt;0,D96="w",J96="U16"),
     IF(P96&gt;Normwerte!$F$4,1,0),
IF(AND(COUNTIF(P96,"&gt;0")&gt;0,D96="w",J96="U17"),
     IF(P96&gt;Normwerte!$F$3,1,0),
IF(AND(COUNTIF(P96,"&gt;0")&gt;0,D96="w",J96="U18"),
     IF(P96&gt;Normwerte!$F$2,1,0),"")
)))))))))))</f>
        <v/>
      </c>
      <c r="R96" s="66" t="str">
        <f>Table25[[#This Row],[Punkte
T-Test]]</f>
        <v/>
      </c>
      <c r="S96" s="73" t="str">
        <f>IF(SUMIF(Table25[[#This Row],[Landeskader
Punkte
Anthro]:[Landeskader
Punkte
T-Test]],"&gt;0")=0,
    "",
    SUM(M96,O96,Q96,R96))</f>
        <v/>
      </c>
      <c r="T96" s="101"/>
      <c r="U96" s="101"/>
      <c r="V96" s="26"/>
      <c r="W96" s="26"/>
      <c r="X96" s="26"/>
      <c r="Y96" s="24"/>
      <c r="Z96" s="24"/>
      <c r="AA96" s="24"/>
      <c r="AB96" s="26"/>
      <c r="AC96" s="26"/>
      <c r="AD96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6" s="55" t="str">
        <f t="shared" si="24"/>
        <v/>
      </c>
      <c r="AF96" s="75" t="str">
        <f t="shared" si="17"/>
        <v/>
      </c>
      <c r="AG96" s="74"/>
      <c r="AH96" s="52"/>
      <c r="AI96" s="24"/>
      <c r="AJ96" s="36" t="str">
        <f>IF(COUNTIF(Table25[[#This Row],[Jump &amp; Reach 
(CMJ) V1]:[Jump &amp; Reach 
(CMJ) V3]],"&gt;0")&gt;0,
     MAX(Table25[[#This Row],[Jump &amp; Reach 
(CMJ) V1]:[Jump &amp; Reach 
(CMJ) V3]]),
     "")</f>
        <v/>
      </c>
      <c r="AK96" s="37" t="str">
        <f>IF(COUNTIF(Table25[[#This Row],[Jump &amp; Reach 
(CMJ) max.]],"&gt;0")&gt;0,
     Table25[[#This Row],[Jump &amp; Reach 
(CMJ) max.]]-Table25[[#This Row],[Reichhöhe
einarmig '[cm']]],
     "")</f>
        <v/>
      </c>
      <c r="AL96" s="57" t="str">
        <f t="shared" si="18"/>
        <v/>
      </c>
      <c r="AM96" s="38" t="str">
        <f>IF(AND(COUNTIF(AL96,"&gt;0")&gt;0,D96="m",J96="U13"),
    IF(AL96&gt;Normwerte!$C$13,1,0),
IF(AND(COUNTIF(AL96,"&gt;0")&gt;0,D96="m",J96="U14"),
     IF(AL96&gt;Normwerte!$C$12,1,0),
IF(AND(COUNTIF(AL96,"&gt;0")&gt;0,D96="m",J96="U15"),
     IF(AL96&gt;Normwerte!$C$11,1,0),
IF(AND(COUNTIF(AL96,"&gt;0")&gt;0,D96="m",J96="U16"),
     IF(AL96&gt;Normwerte!$C$10,1,0),
IF(AND(COUNTIF(AL96,"&gt;0")&gt;0,D96="m",J96="U17"),
     IF(AL96&gt;Normwerte!$C$9,1,0),
IF(AND(COUNTIF(AL96,"&gt;0")&gt;0,D96="m",J96="U18"),
     IF(AL96&gt;Normwerte!$C$8,1,0),
IF(AND(COUNTIF(AL96,"&gt;0")&gt;0,D96="w",J96="U13"),
     IF(AL96&gt;Normwerte!$C$7,1,0),
IF(AND(COUNTIF(AL96,"&gt;0")&gt;0,D96="w",J96="U14"),
     IF(AL96&gt;Normwerte!$C$6,1,0),
IF(AND(COUNTIF(AL96,"&gt;0")&gt;0,D96="w",J96="U15"),
     IF(AL96&gt;Normwerte!$C$5,1,0),
IF(AND(COUNTIF(AL96,"&gt;0")&gt;0,D96="w",J96="U16"),
     IF(AL96&gt;Normwerte!$C$4,1,0),
IF(AND(COUNTIF(AL96,"&gt;0")&gt;0,D96="w",J96="U17"),
     IF(AL96&gt;Normwerte!$C$3,1,0),
IF(AND(COUNTIF(AL96,"&gt;0")&gt;0,D96="w",J96="U18"),
     IF(AL96&gt;Normwerte!$C$2,1,0),"")
)))))))))))</f>
        <v/>
      </c>
      <c r="AN96" s="6"/>
      <c r="AO96" s="6"/>
      <c r="AP96" s="6"/>
      <c r="AQ96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6" s="38" t="str">
        <f>IF(COUNTIF(Table25[[#This Row],[Jump &amp; Reach 
(Spike) max.]],"&gt;0")&gt;0,
     Table25[[#This Row],[Jump &amp; Reach 
(Spike) max.]]-Table25[[#This Row],[Reichhöhe
einarmig '[cm']]],
     "")</f>
        <v/>
      </c>
      <c r="AS96" s="57" t="str">
        <f t="shared" si="19"/>
        <v/>
      </c>
      <c r="AT96" s="38" t="str">
        <f>IF(AND(COUNTIF(AS96,"&gt;0")&gt;0,D96="m",J96="U13"),
    IF(AS96&gt;Normwerte!$D$13,1,0),
IF(AND(COUNTIF(AS96,"&gt;0")&gt;0,D96="m",J96="U14"),
     IF(AS96&gt;Normwerte!$D$12,1,0),
IF(AND(COUNTIF(AS96,"&gt;0")&gt;0,D96="m",J96="U15"),
     IF(AS96&gt;Normwerte!$D$11,1,0),
IF(AND(COUNTIF(AS96,"&gt;0")&gt;0,D96="m",J96="U16"),
     IF(AS96&gt;Normwerte!$D$10,1,0),
IF(AND(COUNTIF(AS96,"&gt;0")&gt;0,D96="m",J96="U17"),
     IF(AS96&gt;Normwerte!$D$9,1,0),
IF(AND(COUNTIF(AS96,"&gt;0")&gt;0,D96="m",J96="U18"),
     IF(AS96&gt;Normwerte!$D$8,1,0),
IF(AND(COUNTIF(AS96,"&gt;0")&gt;0,D96="w",J96="U13"),
     IF(AS96&gt;Normwerte!$D$7,1,0),
IF(AND(COUNTIF(AS96,"&gt;0")&gt;0,D96="w",J96="U14"),
     IF(AS96&gt;Normwerte!$D$6,1,0),
IF(AND(COUNTIF(AS96,"&gt;0")&gt;0,D96="w",J96="U15"),
     IF(AS96&gt;Normwerte!$D$5,1,0),
IF(AND(COUNTIF(AS96,"&gt;0")&gt;0,D96="w",J96="U16"),
     IF(AS96&gt;Normwerte!$D$4,1,0),
IF(AND(COUNTIF(AS96,"&gt;0")&gt;0,D96="w",J96="U17"),
     IF(AS96&gt;Normwerte!$D$3,1,0),
IF(AND(COUNTIF(AS96,"&gt;0")&gt;0,D96="w",J96="U18"),
     IF(AS96&gt;Normwerte!$D$2,1,0),"")
)))))))))))</f>
        <v/>
      </c>
      <c r="AU96" s="6"/>
      <c r="AV96" s="6"/>
      <c r="AW96" s="6"/>
      <c r="AX96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6" s="57" t="str">
        <f t="shared" si="20"/>
        <v/>
      </c>
      <c r="AZ96" s="38" t="str">
        <f>IF(AND(COUNTIF(AY96,"&gt;0")&gt;0,D96="m",J96="U13"),
    IF(AY96&gt;Normwerte!$E$13,1,0),
IF(AND(COUNTIF(AY96,"&gt;0")&gt;0,D96="m",J96="U14"),
     IF(AY96&gt;Normwerte!$E$12,1,0),
IF(AND(COUNTIF(AY96,"&gt;0")&gt;0,D96="m",J96="U15"),
     IF(AY96&gt;Normwerte!$E$11,1,0),
IF(AND(COUNTIF(AY96,"&gt;0")&gt;0,D96="m",J96="U16"),
     IF(AY96&gt;Normwerte!$E$10,1,0),
IF(AND(COUNTIF(AY96,"&gt;0")&gt;0,D96="m",J96="U17"),
     IF(AY96&gt;Normwerte!$E$9,1,0),
IF(AND(COUNTIF(AY96,"&gt;0")&gt;0,D96="m",J96="U18"),
     IF(AY96&gt;Normwerte!$E$8,1,0),
IF(AND(COUNTIF(AY96,"&gt;0")&gt;0,D96="w",J96="U13"),
     IF(AY96&gt;Normwerte!$E$7,1,0),
IF(AND(COUNTIF(AY96,"&gt;0")&gt;0,D96="w",J96="U14"),
     IF(AY96&gt;Normwerte!$E$6,1,0),
IF(AND(COUNTIF(AY96,"&gt;0")&gt;0,D96="w",J96="U15"),
     IF(AY96&gt;Normwerte!$E$5,1,0),
IF(AND(COUNTIF(AY96,"&gt;0")&gt;0,D96="w",J96="U16"),
     IF(AY96&gt;Normwerte!$E$4,1,0),
IF(AND(COUNTIF(AY96,"&gt;0")&gt;0,D96="w",J96="U17"),
     IF(AY96&gt;Normwerte!$E$3,1,0),
IF(AND(COUNTIF(AY96,"&gt;0")&gt;0,D96="w",J96="U18"),
     IF(AY96&gt;Normwerte!$E$2,1,0),"")
)))))))))))</f>
        <v/>
      </c>
      <c r="BA96" s="6"/>
      <c r="BB96" s="6"/>
      <c r="BC96" s="6"/>
      <c r="BD96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6" s="56" t="str">
        <f t="shared" si="22"/>
        <v/>
      </c>
      <c r="BF96" s="38" t="str">
        <f>IF(AND(COUNTIF(BE96,"&gt;0")&gt;0,D96="m",J96="U13"),
    IF(BE96&gt;Normwerte!$F$13,1,0),
IF(AND(COUNTIF(BE96,"&gt;0")&gt;0,D96="m",J96="U14"),
     IF(BE96&gt;Normwerte!$F$12,1,0),
IF(AND(COUNTIF(BE96,"&gt;0")&gt;0,D96="m",J96="U15"),
     IF(BE96&gt;Normwerte!$F$11,1,0),
IF(AND(COUNTIF(BE96,"&gt;0")&gt;0,D96="m",J96="U16"),
     IF(BE96&gt;Normwerte!$F$10,1,0),
IF(AND(COUNTIF(BE96,"&gt;0")&gt;0,D96="m",J96="U17"),
     IF(BE96&gt;Normwerte!$F$9,1,0),
IF(AND(COUNTIF(BE96,"&gt;0")&gt;0,D96="m",J96="U18"),
     IF(BE96&gt;Normwerte!$F$8,1,0),
IF(AND(COUNTIF(BE96,"&gt;0")&gt;0,D96="w",J96="U13"),
     IF(BE96&gt;Normwerte!$F$7,1,0),
IF(AND(COUNTIF(BE96,"&gt;0")&gt;0,D96="w",J96="U14"),
     IF(BE96&gt;Normwerte!$F$6,1,0),
IF(AND(COUNTIF(BE96,"&gt;0")&gt;0,D96="w",J96="U15"),
     IF(BE96&gt;Normwerte!$F$5,1,0),
IF(AND(COUNTIF(BE96,"&gt;0")&gt;0,D96="w",J96="U16"),
     IF(BE96&gt;Normwerte!$F$4,1,0),
IF(AND(COUNTIF(BE96,"&gt;0")&gt;0,D96="w",J96="U17"),
     IF(BE96&gt;Normwerte!$F$3,1,0),
IF(AND(COUNTIF(BE96,"&gt;0")&gt;0,D96="w",J96="U18"),
     IF(BE96&gt;Normwerte!$F$2,1,0),"")
)))))))))))</f>
        <v/>
      </c>
      <c r="BG96" s="6"/>
      <c r="BH96" s="6"/>
      <c r="BI96" s="6"/>
      <c r="BJ96" s="40" t="str">
        <f>IF(COUNTIF(Table25[[#This Row],[Schlagballwurf V1
'[km/h']]:[Schlagballwurf V3
'[km/h']]],"&gt;0")&gt;0,
     MAX(Table25[[#This Row],[Schlagballwurf V1
'[km/h']]:[Schlagballwurf V3
'[km/h']]]),
     "")</f>
        <v/>
      </c>
      <c r="BK96" s="57" t="str">
        <f t="shared" si="21"/>
        <v/>
      </c>
      <c r="BL96" s="38" t="str">
        <f>IF(AND(COUNTIF(BK96,"&gt;0")&gt;0,D96="m",J96="U13"),
     IF(BK96&gt;Normwerte!$G$13,1,0),
IF(AND(COUNTIF(BK96,"&gt;0")&gt;0,D96="m",J96="U14"),
     IF(BK96&gt;Normwerte!$G$12,1,0),
IF(AND(COUNTIF(BK96,"&gt;0")&gt;0,D96="m",J96="U15"),
     IF(BK96&gt;Normwerte!$G$11,1,0),
IF(AND(COUNTIF(BK96,"&gt;0")&gt;0,D96="m",J96="U16"),
     IF(BK96&gt;Normwerte!$G$10,1,0),
IF(AND(COUNTIF(BK96,"&gt;0")&gt;0,D96="m",J96="U17"),
     IF(BK96&gt;Normwerte!$G$9,1,0),
IF(AND(COUNTIF(BK96,"&gt;0")&gt;0,D96="m",J96="U18"),
     IF(BK96&gt;Normwerte!$G$8,1,0),
IF(AND(COUNTIF(BK96,"&gt;0")&gt;0,D96="w",J96="U13"),
     IF(BK96&gt;Normwerte!$G$7,1,0),
IF(AND(COUNTIF(BK96,"&gt;0")&gt;0,D96="w",J96="U14"),
     IF(BK96&gt;Normwerte!$G$6,1,0),
IF(AND(COUNTIF(BK96,"&gt;0")&gt;0,D96="w",J96="U15"),
     IF(BK96&gt;Normwerte!$G$5,1,0),
IF(AND(COUNTIF(BK96,"&gt;0")&gt;0,D96="w",J96="U16"),
     IF(BK96&gt;Normwerte!$G$4,1,0),
IF(AND(COUNTIF(BK96,"&gt;0")&gt;0,D96="w",J96="U17"),
     IF(BK96&gt;Normwerte!$G$3,1,0),
IF(AND(COUNTIF(BK96,"&gt;0")&gt;0,D96="w",J96="U18"),
     IF(BK96&gt;Normwerte!$G$2,1,0),"")
)))))))))))</f>
        <v/>
      </c>
      <c r="BM96" s="6"/>
      <c r="BN96" s="6"/>
      <c r="BO96" s="6"/>
      <c r="BP96" s="6"/>
      <c r="BQ96" s="40" t="str">
        <f>IF(COUNTIF(Table25[[#This Row],[T-Test links
V1
'[s']]:[T-Test links
V2
'[s']]],"&gt;0")&gt;0,
     MIN(Table25[[#This Row],[T-Test links
V1
'[s']]:[T-Test links
V2
'[s']]]),
     "")</f>
        <v/>
      </c>
      <c r="BR96" s="40" t="str">
        <f>IF(COUNTIF(Table25[[#This Row],[T-Test rechts 
V1
'[s']]:[T-Test rechts
V2
'[s']]],"&gt;0")&gt;0,
     MIN(Table25[[#This Row],[T-Test rechts 
V1
'[s']]:[T-Test rechts
V2
'[s']]]),
     "")</f>
        <v/>
      </c>
      <c r="BS96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6" s="57" t="str">
        <f t="shared" si="23"/>
        <v/>
      </c>
      <c r="BU96" s="38" t="str">
        <f>IF(AND(COUNTIF(BT96,"&gt;0")&gt;0,D96="m",J96="U13"),
     IF(BT96&gt;Normwerte!$H$13,1,0),
IF(AND(COUNTIF(BT96,"&gt;0")&gt;0,D96="m",J96="U14"),
     IF(BT96&gt;Normwerte!$H$12,1,0),
IF(AND(COUNTIF(BT96,"&gt;0")&gt;0,D96="m",J96="U15"),
     IF(BT96&gt;Normwerte!$H$11,1,0),
IF(AND(COUNTIF(BT96,"&gt;0")&gt;0,D96="m",J96="U16"),
     IF(BT96&gt;Normwerte!$H$10,1,0),
IF(AND(COUNTIF(BT96,"&gt;0")&gt;0,D96="m",J96="U17"),
     IF(BT96&gt;Normwerte!$H$9,1,0),
IF(AND(COUNTIF(BT96,"&gt;0")&gt;0,D96="m",J96="U18"),
     IF(BT96&gt;Normwerte!$H$8,1,0),
IF(AND(COUNTIF(BT96,"&gt;0")&gt;0,D96="w",J96="U13"),
     IF(BT96&gt;Normwerte!$H$7,1,0),
IF(AND(COUNTIF(BT96,"&gt;0")&gt;0,D96="w",J96="U14"),
     IF(BT96&gt;Normwerte!$H$6,1,0),
IF(AND(COUNTIF(BT96,"&gt;0")&gt;0,D96="w",J96="U15"),
     IF(BT96&gt;Normwerte!$H$5,1,0),
IF(AND(COUNTIF(BT96,"&gt;0")&gt;0,D96="w",J96="U16"),
     IF(BT96&gt;Normwerte!$H$4,1,0),
IF(AND(COUNTIF(BT96,"&gt;0")&gt;0,D96="w",J96="U17"),
     IF(BT96&gt;Normwerte!$H$3,1,0),
IF(AND(COUNTIF(BT96,"&gt;0")&gt;0,D96="w",J96="U18"),
     IF(BT96&gt;Normwerte!$H$2,1,0),"")
)))))))))))</f>
        <v/>
      </c>
    </row>
    <row r="97" spans="2:73" x14ac:dyDescent="0.45">
      <c r="B97" s="103"/>
      <c r="C97" s="103"/>
      <c r="D97" s="43"/>
      <c r="E97" s="93"/>
      <c r="F97" s="53"/>
      <c r="G97" s="5"/>
      <c r="H97" s="95"/>
      <c r="I97" s="12" t="str">
        <f>IF(ISBLANK(Table25[[#This Row],[Geb.Datum
'[TT.MM.JJJJ']]]),"",
     YEAR(Table25[[#This Row],[Geb.Datum
'[TT.MM.JJJJ']]]))</f>
        <v/>
      </c>
      <c r="J97" s="30" t="str">
        <f>_xlfn.XLOOKUP(Table25[[#This Row],[Geburtsjahr]],Altersklasse!$B$2:$B$7,Altersklasse!$A$2:$A$7,"",0)</f>
        <v/>
      </c>
      <c r="K97" s="42" t="str">
        <f t="shared" si="25"/>
        <v/>
      </c>
      <c r="L97" s="50" t="str">
        <f>IF(OR(ISBLANK(AF97),NOT(ISNUMBER(AF97))),"",IF(AND(AF97&gt;0,D97="m",J97="U13"),
    IF(AF97&gt;Normwerte!$J$13,2,IF(AF97&gt;Normwerte!$I$13,1,0)),
IF(AND(AF97&gt;0,D97="m",J97="U14"),
     IF(AF97&gt;Normwerte!$J$12,2,IF(AF97&gt;Normwerte!$I$12,1,0)),
IF(AND(AF97&gt;0,D97="m",J97="U15"),
     IF(AF97&gt;Normwerte!$J$11,2,IF(AF97&gt;Normwerte!$I$11,1,0)),
IF(AND(AF97&gt;0,D97="m",J97="U16"),
     IF(AF97&gt;Normwerte!$J$10,2,IF(AF97&gt;Normwerte!$I$10,1,0)),
IF(AND(AF97&gt;0,D97="m",J97="U17"),
     IF(AF97&gt;Normwerte!$J$9,2,IF(AF97&gt;Normwerte!$I$9,1,0)),
IF(AND(AF97&gt;0,D97="m",J97="U18"),
     IF(AF97&gt;Normwerte!$J$8,2,IF(AF97&gt;Normwerte!$I$8,1,0)),
IF(AND(AF97&gt;0,D97="w",J97="U13"),
     IF(AF97&gt;Normwerte!$J$7,2,IF(AF97&gt;Normwerte!$I$7,1,0)),
IF(AND(AF97&gt;0,D97="w",J97="U14"),
     IF(AF97&gt;Normwerte!$J$6,2,IF(AF97&gt;Normwerte!$I$6,1,0)),
IF(AND(AF97&gt;0,D97="w",J97="U15"),
     IF(AF97&gt;Normwerte!$J$5,2,IF(AF97&gt;Normwerte!$I$5,1,0)),
IF(AND(AF97&gt;0,D97="w",J97="U16"),
     IF(AF97&gt;Normwerte!$J$4,2,IF(AF97&gt;Normwerte!$I$4,1,0)),
IF(AND(AF97&gt;0,D97="w",J97="U17"),
     IF(AF97&gt;Normwerte!$J$3,2,IF(AF97&gt;Normwerte!$I$3,1,0)),
IF(AND(AF97&gt;0,D97="w",J97="U18"),
     IF(AF97&gt;Normwerte!$J$2,2,IF(AF97&gt;Normwerte!$I$2,1,0)),"")
))))))))))))</f>
        <v/>
      </c>
      <c r="M97" s="64" t="str">
        <f>IF(AND(Table25[[#This Row],[Position '[L/AA/MB/S/D']]]="L",L97&lt;2),1,Table25[[#This Row],[Landeskader
Punkte
Anthro Berechnung]])</f>
        <v/>
      </c>
      <c r="N97" s="65" t="str">
        <f>IFERROR(IF((Table25[[#This Row],[Z-Score CMJ]]+Table25[[#This Row],[Z Score Spike]])&gt;0, (Table25[[#This Row],[Z-Score CMJ]]+Table25[[#This Row],[Z Score Spike]])/2, ""), "")</f>
        <v/>
      </c>
      <c r="O97" s="63" t="str">
        <f>IF(AND(COUNTIF(N97,"&gt;0")&gt;0,D97="m",J97="U13"),
    IF(N97&gt;Normwerte!$C$13,1,0),
IF(AND(COUNTIF(N97,"&gt;0")&gt;0,D97="m",J97="U14"),
     IF(N97&gt;Normwerte!$C$12,1,0),
IF(AND(COUNTIF(N97,"&gt;0")&gt;0,D97="m",J97="U15"),
     IF(N97&gt;Normwerte!$C$11,1,0),
IF(AND(COUNTIF(N97,"&gt;0")&gt;0,D97="m",J97="U16"),
     IF(N97&gt;Normwerte!$C$10,1,0),
IF(AND(COUNTIF(N97,"&gt;0")&gt;0,D97="m",J97="U17"),
     IF(N97&gt;Normwerte!$C$9,1,0),
IF(AND(COUNTIF(N97,"&gt;0")&gt;0,D97="m",J97="U18"),
     IF(N97&gt;Normwerte!$C$8,1,0),
IF(AND(COUNTIF(N97,"&gt;0")&gt;0,D97="w",J97="U13"),
     IF(N97&gt;Normwerte!$C$7,1,0),
IF(AND(COUNTIF(N97,"&gt;0")&gt;0,D97="w",J97="U14"),
     IF(N97&gt;Normwerte!$C$6,1,0),
IF(AND(COUNTIF(N97,"&gt;0")&gt;0,D97="w",J97="U15"),
     IF(N97&gt;Normwerte!$C$5,1,0),
IF(AND(COUNTIF(N97,"&gt;0")&gt;0,D97="w",J97="U16"),
     IF(N97&gt;Normwerte!$C$4,1,0),
IF(AND(COUNTIF(N97,"&gt;0")&gt;0,D97="w",J97="U17"),
     IF(N97&gt;Normwerte!$C$3,1,0),
IF(AND(COUNTIF(N97,"&gt;0")&gt;0,D97="w",J97="U18"),
     IF(N97&gt;Normwerte!$C$2,1,0),"")
)))))))))))</f>
        <v/>
      </c>
      <c r="P97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7" s="63" t="str">
        <f>IF(AND(COUNTIF(P97,"&gt;0")&gt;0,D97="m",J97="U13"),
    IF(P97&gt;Normwerte!$F$13,1,0),
IF(AND(COUNTIF(P97,"&gt;0")&gt;0,D97="m",J97="U14"),
     IF(P97&gt;Normwerte!$F$12,1,0),
IF(AND(COUNTIF(P97,"&gt;0")&gt;0,D97="m",J97="U15"),
     IF(P97&gt;Normwerte!$F$11,1,0),
IF(AND(COUNTIF(P97,"&gt;0")&gt;0,D97="m",J97="U16"),
     IF(P97&gt;Normwerte!$F$10,1,0),
IF(AND(COUNTIF(P97,"&gt;0")&gt;0,D97="m",J97="U17"),
     IF(P97&gt;Normwerte!$F$9,1,0),
IF(AND(COUNTIF(P97,"&gt;0")&gt;0,D97="m",J97="U18"),
     IF(P97&gt;Normwerte!$F$8,1,0),
IF(AND(COUNTIF(P97,"&gt;0")&gt;0,D97="w",J97="U13"),
     IF(P97&gt;Normwerte!$F$7,1,0),
IF(AND(COUNTIF(P97,"&gt;0")&gt;0,D97="w",J97="U14"),
     IF(P97&gt;Normwerte!$F$6,1,0),
IF(AND(COUNTIF(P97,"&gt;0")&gt;0,D97="w",J97="U15"),
     IF(P97&gt;Normwerte!$F$5,1,0),
IF(AND(COUNTIF(P97,"&gt;0")&gt;0,D97="w",J97="U16"),
     IF(P97&gt;Normwerte!$F$4,1,0),
IF(AND(COUNTIF(P97,"&gt;0")&gt;0,D97="w",J97="U17"),
     IF(P97&gt;Normwerte!$F$3,1,0),
IF(AND(COUNTIF(P97,"&gt;0")&gt;0,D97="w",J97="U18"),
     IF(P97&gt;Normwerte!$F$2,1,0),"")
)))))))))))</f>
        <v/>
      </c>
      <c r="R97" s="66" t="str">
        <f>Table25[[#This Row],[Punkte
T-Test]]</f>
        <v/>
      </c>
      <c r="S97" s="73" t="str">
        <f>IF(SUMIF(Table25[[#This Row],[Landeskader
Punkte
Anthro]:[Landeskader
Punkte
T-Test]],"&gt;0")=0,
    "",
    SUM(M97,O97,Q97,R97))</f>
        <v/>
      </c>
      <c r="T97" s="101"/>
      <c r="U97" s="101"/>
      <c r="V97" s="26"/>
      <c r="W97" s="26"/>
      <c r="X97" s="26"/>
      <c r="Y97" s="24"/>
      <c r="Z97" s="24"/>
      <c r="AA97" s="24"/>
      <c r="AB97" s="26"/>
      <c r="AC97" s="26"/>
      <c r="AD97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7" s="55" t="str">
        <f t="shared" si="24"/>
        <v/>
      </c>
      <c r="AF97" s="75" t="str">
        <f t="shared" ref="AF97:AF100" si="26">IF(ISNUMBER(AE97),
IF(D97="m",100+(10*((AE97-190.71)/7.22)),
IF(D97="w",100+(10*((AE97-179.18)/8.17)),"")),"")</f>
        <v/>
      </c>
      <c r="AG97" s="74"/>
      <c r="AH97" s="52"/>
      <c r="AI97" s="24"/>
      <c r="AJ97" s="36" t="str">
        <f>IF(COUNTIF(Table25[[#This Row],[Jump &amp; Reach 
(CMJ) V1]:[Jump &amp; Reach 
(CMJ) V3]],"&gt;0")&gt;0,
     MAX(Table25[[#This Row],[Jump &amp; Reach 
(CMJ) V1]:[Jump &amp; Reach 
(CMJ) V3]]),
     "")</f>
        <v/>
      </c>
      <c r="AK97" s="37" t="str">
        <f>IF(COUNTIF(Table25[[#This Row],[Jump &amp; Reach 
(CMJ) max.]],"&gt;0")&gt;0,
     Table25[[#This Row],[Jump &amp; Reach 
(CMJ) max.]]-Table25[[#This Row],[Reichhöhe
einarmig '[cm']]],
     "")</f>
        <v/>
      </c>
      <c r="AL97" s="57" t="str">
        <f t="shared" ref="AL97:AL100" si="27">IF(ISNUMBER(AK97),
IF(D97="m",100+(10*((AK97-60.17)/7.88)),
IF(D97="w",100+(10*((AK97-47.19)/5.13)),"")),"")</f>
        <v/>
      </c>
      <c r="AM97" s="38" t="str">
        <f>IF(AND(COUNTIF(AL97,"&gt;0")&gt;0,D97="m",J97="U13"),
    IF(AL97&gt;Normwerte!$C$13,1,0),
IF(AND(COUNTIF(AL97,"&gt;0")&gt;0,D97="m",J97="U14"),
     IF(AL97&gt;Normwerte!$C$12,1,0),
IF(AND(COUNTIF(AL97,"&gt;0")&gt;0,D97="m",J97="U15"),
     IF(AL97&gt;Normwerte!$C$11,1,0),
IF(AND(COUNTIF(AL97,"&gt;0")&gt;0,D97="m",J97="U16"),
     IF(AL97&gt;Normwerte!$C$10,1,0),
IF(AND(COUNTIF(AL97,"&gt;0")&gt;0,D97="m",J97="U17"),
     IF(AL97&gt;Normwerte!$C$9,1,0),
IF(AND(COUNTIF(AL97,"&gt;0")&gt;0,D97="m",J97="U18"),
     IF(AL97&gt;Normwerte!$C$8,1,0),
IF(AND(COUNTIF(AL97,"&gt;0")&gt;0,D97="w",J97="U13"),
     IF(AL97&gt;Normwerte!$C$7,1,0),
IF(AND(COUNTIF(AL97,"&gt;0")&gt;0,D97="w",J97="U14"),
     IF(AL97&gt;Normwerte!$C$6,1,0),
IF(AND(COUNTIF(AL97,"&gt;0")&gt;0,D97="w",J97="U15"),
     IF(AL97&gt;Normwerte!$C$5,1,0),
IF(AND(COUNTIF(AL97,"&gt;0")&gt;0,D97="w",J97="U16"),
     IF(AL97&gt;Normwerte!$C$4,1,0),
IF(AND(COUNTIF(AL97,"&gt;0")&gt;0,D97="w",J97="U17"),
     IF(AL97&gt;Normwerte!$C$3,1,0),
IF(AND(COUNTIF(AL97,"&gt;0")&gt;0,D97="w",J97="U18"),
     IF(AL97&gt;Normwerte!$C$2,1,0),"")
)))))))))))</f>
        <v/>
      </c>
      <c r="AN97" s="6"/>
      <c r="AO97" s="6"/>
      <c r="AP97" s="6"/>
      <c r="AQ97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7" s="38" t="str">
        <f>IF(COUNTIF(Table25[[#This Row],[Jump &amp; Reach 
(Spike) max.]],"&gt;0")&gt;0,
     Table25[[#This Row],[Jump &amp; Reach 
(Spike) max.]]-Table25[[#This Row],[Reichhöhe
einarmig '[cm']]],
     "")</f>
        <v/>
      </c>
      <c r="AS97" s="57" t="str">
        <f t="shared" ref="AS97:AS100" si="28">IF(ISNUMBER(AR97),
IF(D97="m",100+(10*((AR97-69.2)/8.78)),
IF(D97="w",100+(10*((AR97-54.37)/7.06)),"")),"")</f>
        <v/>
      </c>
      <c r="AT97" s="38" t="str">
        <f>IF(AND(COUNTIF(AS97,"&gt;0")&gt;0,D97="m",J97="U13"),
    IF(AS97&gt;Normwerte!$D$13,1,0),
IF(AND(COUNTIF(AS97,"&gt;0")&gt;0,D97="m",J97="U14"),
     IF(AS97&gt;Normwerte!$D$12,1,0),
IF(AND(COUNTIF(AS97,"&gt;0")&gt;0,D97="m",J97="U15"),
     IF(AS97&gt;Normwerte!$D$11,1,0),
IF(AND(COUNTIF(AS97,"&gt;0")&gt;0,D97="m",J97="U16"),
     IF(AS97&gt;Normwerte!$D$10,1,0),
IF(AND(COUNTIF(AS97,"&gt;0")&gt;0,D97="m",J97="U17"),
     IF(AS97&gt;Normwerte!$D$9,1,0),
IF(AND(COUNTIF(AS97,"&gt;0")&gt;0,D97="m",J97="U18"),
     IF(AS97&gt;Normwerte!$D$8,1,0),
IF(AND(COUNTIF(AS97,"&gt;0")&gt;0,D97="w",J97="U13"),
     IF(AS97&gt;Normwerte!$D$7,1,0),
IF(AND(COUNTIF(AS97,"&gt;0")&gt;0,D97="w",J97="U14"),
     IF(AS97&gt;Normwerte!$D$6,1,0),
IF(AND(COUNTIF(AS97,"&gt;0")&gt;0,D97="w",J97="U15"),
     IF(AS97&gt;Normwerte!$D$5,1,0),
IF(AND(COUNTIF(AS97,"&gt;0")&gt;0,D97="w",J97="U16"),
     IF(AS97&gt;Normwerte!$D$4,1,0),
IF(AND(COUNTIF(AS97,"&gt;0")&gt;0,D97="w",J97="U17"),
     IF(AS97&gt;Normwerte!$D$3,1,0),
IF(AND(COUNTIF(AS97,"&gt;0")&gt;0,D97="w",J97="U18"),
     IF(AS97&gt;Normwerte!$D$2,1,0),"")
)))))))))))</f>
        <v/>
      </c>
      <c r="AU97" s="6"/>
      <c r="AV97" s="6"/>
      <c r="AW97" s="6"/>
      <c r="AX97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7" s="57" t="str">
        <f t="shared" ref="AY97:AY100" si="29">IF(ISNUMBER(AX97),
IF(D97="m",100+(10*((AX97-532.04)/59.29)),
IF(D97="w",100+(10*((AX97-466.6)/54.4)),"")),"")</f>
        <v/>
      </c>
      <c r="AZ97" s="38" t="str">
        <f>IF(AND(COUNTIF(AY97,"&gt;0")&gt;0,D97="m",J97="U13"),
    IF(AY97&gt;Normwerte!$E$13,1,0),
IF(AND(COUNTIF(AY97,"&gt;0")&gt;0,D97="m",J97="U14"),
     IF(AY97&gt;Normwerte!$E$12,1,0),
IF(AND(COUNTIF(AY97,"&gt;0")&gt;0,D97="m",J97="U15"),
     IF(AY97&gt;Normwerte!$E$11,1,0),
IF(AND(COUNTIF(AY97,"&gt;0")&gt;0,D97="m",J97="U16"),
     IF(AY97&gt;Normwerte!$E$10,1,0),
IF(AND(COUNTIF(AY97,"&gt;0")&gt;0,D97="m",J97="U17"),
     IF(AY97&gt;Normwerte!$E$9,1,0),
IF(AND(COUNTIF(AY97,"&gt;0")&gt;0,D97="m",J97="U18"),
     IF(AY97&gt;Normwerte!$E$8,1,0),
IF(AND(COUNTIF(AY97,"&gt;0")&gt;0,D97="w",J97="U13"),
     IF(AY97&gt;Normwerte!$E$7,1,0),
IF(AND(COUNTIF(AY97,"&gt;0")&gt;0,D97="w",J97="U14"),
     IF(AY97&gt;Normwerte!$E$6,1,0),
IF(AND(COUNTIF(AY97,"&gt;0")&gt;0,D97="w",J97="U15"),
     IF(AY97&gt;Normwerte!$E$5,1,0),
IF(AND(COUNTIF(AY97,"&gt;0")&gt;0,D97="w",J97="U16"),
     IF(AY97&gt;Normwerte!$E$4,1,0),
IF(AND(COUNTIF(AY97,"&gt;0")&gt;0,D97="w",J97="U17"),
     IF(AY97&gt;Normwerte!$E$3,1,0),
IF(AND(COUNTIF(AY97,"&gt;0")&gt;0,D97="w",J97="U18"),
     IF(AY97&gt;Normwerte!$E$2,1,0),"")
)))))))))))</f>
        <v/>
      </c>
      <c r="BA97" s="6"/>
      <c r="BB97" s="6"/>
      <c r="BC97" s="6"/>
      <c r="BD97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7" s="56" t="str">
        <f t="shared" si="22"/>
        <v/>
      </c>
      <c r="BF97" s="38" t="str">
        <f>IF(AND(COUNTIF(BE97,"&gt;0")&gt;0,D97="m",J97="U13"),
    IF(BE97&gt;Normwerte!$F$13,1,0),
IF(AND(COUNTIF(BE97,"&gt;0")&gt;0,D97="m",J97="U14"),
     IF(BE97&gt;Normwerte!$F$12,1,0),
IF(AND(COUNTIF(BE97,"&gt;0")&gt;0,D97="m",J97="U15"),
     IF(BE97&gt;Normwerte!$F$11,1,0),
IF(AND(COUNTIF(BE97,"&gt;0")&gt;0,D97="m",J97="U16"),
     IF(BE97&gt;Normwerte!$F$10,1,0),
IF(AND(COUNTIF(BE97,"&gt;0")&gt;0,D97="m",J97="U17"),
     IF(BE97&gt;Normwerte!$F$9,1,0),
IF(AND(COUNTIF(BE97,"&gt;0")&gt;0,D97="m",J97="U18"),
     IF(BE97&gt;Normwerte!$F$8,1,0),
IF(AND(COUNTIF(BE97,"&gt;0")&gt;0,D97="w",J97="U13"),
     IF(BE97&gt;Normwerte!$F$7,1,0),
IF(AND(COUNTIF(BE97,"&gt;0")&gt;0,D97="w",J97="U14"),
     IF(BE97&gt;Normwerte!$F$6,1,0),
IF(AND(COUNTIF(BE97,"&gt;0")&gt;0,D97="w",J97="U15"),
     IF(BE97&gt;Normwerte!$F$5,1,0),
IF(AND(COUNTIF(BE97,"&gt;0")&gt;0,D97="w",J97="U16"),
     IF(BE97&gt;Normwerte!$F$4,1,0),
IF(AND(COUNTIF(BE97,"&gt;0")&gt;0,D97="w",J97="U17"),
     IF(BE97&gt;Normwerte!$F$3,1,0),
IF(AND(COUNTIF(BE97,"&gt;0")&gt;0,D97="w",J97="U18"),
     IF(BE97&gt;Normwerte!$F$2,1,0),"")
)))))))))))</f>
        <v/>
      </c>
      <c r="BG97" s="6"/>
      <c r="BH97" s="6"/>
      <c r="BI97" s="6"/>
      <c r="BJ97" s="40" t="str">
        <f>IF(COUNTIF(Table25[[#This Row],[Schlagballwurf V1
'[km/h']]:[Schlagballwurf V3
'[km/h']]],"&gt;0")&gt;0,
     MAX(Table25[[#This Row],[Schlagballwurf V1
'[km/h']]:[Schlagballwurf V3
'[km/h']]]),
     "")</f>
        <v/>
      </c>
      <c r="BK97" s="57" t="str">
        <f t="shared" ref="BK97:BK100" si="30">IF(ISNUMBER(BJ97),
IF(D97="m",100+(10*((BJ97-81.71)/7.304)),
IF(D97="w",100+(10*((BJ97-69.84)/5.761)),"")),"")</f>
        <v/>
      </c>
      <c r="BL97" s="38" t="str">
        <f>IF(AND(COUNTIF(BK97,"&gt;0")&gt;0,D97="m",J97="U13"),
     IF(BK97&gt;Normwerte!$G$13,1,0),
IF(AND(COUNTIF(BK97,"&gt;0")&gt;0,D97="m",J97="U14"),
     IF(BK97&gt;Normwerte!$G$12,1,0),
IF(AND(COUNTIF(BK97,"&gt;0")&gt;0,D97="m",J97="U15"),
     IF(BK97&gt;Normwerte!$G$11,1,0),
IF(AND(COUNTIF(BK97,"&gt;0")&gt;0,D97="m",J97="U16"),
     IF(BK97&gt;Normwerte!$G$10,1,0),
IF(AND(COUNTIF(BK97,"&gt;0")&gt;0,D97="m",J97="U17"),
     IF(BK97&gt;Normwerte!$G$9,1,0),
IF(AND(COUNTIF(BK97,"&gt;0")&gt;0,D97="m",J97="U18"),
     IF(BK97&gt;Normwerte!$G$8,1,0),
IF(AND(COUNTIF(BK97,"&gt;0")&gt;0,D97="w",J97="U13"),
     IF(BK97&gt;Normwerte!$G$7,1,0),
IF(AND(COUNTIF(BK97,"&gt;0")&gt;0,D97="w",J97="U14"),
     IF(BK97&gt;Normwerte!$G$6,1,0),
IF(AND(COUNTIF(BK97,"&gt;0")&gt;0,D97="w",J97="U15"),
     IF(BK97&gt;Normwerte!$G$5,1,0),
IF(AND(COUNTIF(BK97,"&gt;0")&gt;0,D97="w",J97="U16"),
     IF(BK97&gt;Normwerte!$G$4,1,0),
IF(AND(COUNTIF(BK97,"&gt;0")&gt;0,D97="w",J97="U17"),
     IF(BK97&gt;Normwerte!$G$3,1,0),
IF(AND(COUNTIF(BK97,"&gt;0")&gt;0,D97="w",J97="U18"),
     IF(BK97&gt;Normwerte!$G$2,1,0),"")
)))))))))))</f>
        <v/>
      </c>
      <c r="BM97" s="6"/>
      <c r="BN97" s="6"/>
      <c r="BO97" s="6"/>
      <c r="BP97" s="6"/>
      <c r="BQ97" s="40" t="str">
        <f>IF(COUNTIF(Table25[[#This Row],[T-Test links
V1
'[s']]:[T-Test links
V2
'[s']]],"&gt;0")&gt;0,
     MIN(Table25[[#This Row],[T-Test links
V1
'[s']]:[T-Test links
V2
'[s']]]),
     "")</f>
        <v/>
      </c>
      <c r="BR97" s="40" t="str">
        <f>IF(COUNTIF(Table25[[#This Row],[T-Test rechts 
V1
'[s']]:[T-Test rechts
V2
'[s']]],"&gt;0")&gt;0,
     MIN(Table25[[#This Row],[T-Test rechts 
V1
'[s']]:[T-Test rechts
V2
'[s']]]),
     "")</f>
        <v/>
      </c>
      <c r="BS97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7" s="57" t="str">
        <f t="shared" si="23"/>
        <v/>
      </c>
      <c r="BU97" s="38" t="str">
        <f>IF(AND(COUNTIF(BT97,"&gt;0")&gt;0,D97="m",J97="U13"),
     IF(BT97&gt;Normwerte!$H$13,1,0),
IF(AND(COUNTIF(BT97,"&gt;0")&gt;0,D97="m",J97="U14"),
     IF(BT97&gt;Normwerte!$H$12,1,0),
IF(AND(COUNTIF(BT97,"&gt;0")&gt;0,D97="m",J97="U15"),
     IF(BT97&gt;Normwerte!$H$11,1,0),
IF(AND(COUNTIF(BT97,"&gt;0")&gt;0,D97="m",J97="U16"),
     IF(BT97&gt;Normwerte!$H$10,1,0),
IF(AND(COUNTIF(BT97,"&gt;0")&gt;0,D97="m",J97="U17"),
     IF(BT97&gt;Normwerte!$H$9,1,0),
IF(AND(COUNTIF(BT97,"&gt;0")&gt;0,D97="m",J97="U18"),
     IF(BT97&gt;Normwerte!$H$8,1,0),
IF(AND(COUNTIF(BT97,"&gt;0")&gt;0,D97="w",J97="U13"),
     IF(BT97&gt;Normwerte!$H$7,1,0),
IF(AND(COUNTIF(BT97,"&gt;0")&gt;0,D97="w",J97="U14"),
     IF(BT97&gt;Normwerte!$H$6,1,0),
IF(AND(COUNTIF(BT97,"&gt;0")&gt;0,D97="w",J97="U15"),
     IF(BT97&gt;Normwerte!$H$5,1,0),
IF(AND(COUNTIF(BT97,"&gt;0")&gt;0,D97="w",J97="U16"),
     IF(BT97&gt;Normwerte!$H$4,1,0),
IF(AND(COUNTIF(BT97,"&gt;0")&gt;0,D97="w",J97="U17"),
     IF(BT97&gt;Normwerte!$H$3,1,0),
IF(AND(COUNTIF(BT97,"&gt;0")&gt;0,D97="w",J97="U18"),
     IF(BT97&gt;Normwerte!$H$2,1,0),"")
)))))))))))</f>
        <v/>
      </c>
    </row>
    <row r="98" spans="2:73" x14ac:dyDescent="0.45">
      <c r="B98" s="103"/>
      <c r="C98" s="103"/>
      <c r="D98" s="43"/>
      <c r="E98" s="93"/>
      <c r="F98" s="53"/>
      <c r="G98" s="5"/>
      <c r="H98" s="95"/>
      <c r="I98" s="12" t="str">
        <f>IF(ISBLANK(Table25[[#This Row],[Geb.Datum
'[TT.MM.JJJJ']]]),"",
     YEAR(Table25[[#This Row],[Geb.Datum
'[TT.MM.JJJJ']]]))</f>
        <v/>
      </c>
      <c r="J98" s="30" t="str">
        <f>_xlfn.XLOOKUP(Table25[[#This Row],[Geburtsjahr]],Altersklasse!$B$2:$B$7,Altersklasse!$A$2:$A$7,"",0)</f>
        <v/>
      </c>
      <c r="K98" s="42" t="str">
        <f t="shared" si="25"/>
        <v/>
      </c>
      <c r="L98" s="50" t="str">
        <f>IF(OR(ISBLANK(AF98),NOT(ISNUMBER(AF98))),"",IF(AND(AF98&gt;0,D98="m",J98="U13"),
    IF(AF98&gt;Normwerte!$J$13,2,IF(AF98&gt;Normwerte!$I$13,1,0)),
IF(AND(AF98&gt;0,D98="m",J98="U14"),
     IF(AF98&gt;Normwerte!$J$12,2,IF(AF98&gt;Normwerte!$I$12,1,0)),
IF(AND(AF98&gt;0,D98="m",J98="U15"),
     IF(AF98&gt;Normwerte!$J$11,2,IF(AF98&gt;Normwerte!$I$11,1,0)),
IF(AND(AF98&gt;0,D98="m",J98="U16"),
     IF(AF98&gt;Normwerte!$J$10,2,IF(AF98&gt;Normwerte!$I$10,1,0)),
IF(AND(AF98&gt;0,D98="m",J98="U17"),
     IF(AF98&gt;Normwerte!$J$9,2,IF(AF98&gt;Normwerte!$I$9,1,0)),
IF(AND(AF98&gt;0,D98="m",J98="U18"),
     IF(AF98&gt;Normwerte!$J$8,2,IF(AF98&gt;Normwerte!$I$8,1,0)),
IF(AND(AF98&gt;0,D98="w",J98="U13"),
     IF(AF98&gt;Normwerte!$J$7,2,IF(AF98&gt;Normwerte!$I$7,1,0)),
IF(AND(AF98&gt;0,D98="w",J98="U14"),
     IF(AF98&gt;Normwerte!$J$6,2,IF(AF98&gt;Normwerte!$I$6,1,0)),
IF(AND(AF98&gt;0,D98="w",J98="U15"),
     IF(AF98&gt;Normwerte!$J$5,2,IF(AF98&gt;Normwerte!$I$5,1,0)),
IF(AND(AF98&gt;0,D98="w",J98="U16"),
     IF(AF98&gt;Normwerte!$J$4,2,IF(AF98&gt;Normwerte!$I$4,1,0)),
IF(AND(AF98&gt;0,D98="w",J98="U17"),
     IF(AF98&gt;Normwerte!$J$3,2,IF(AF98&gt;Normwerte!$I$3,1,0)),
IF(AND(AF98&gt;0,D98="w",J98="U18"),
     IF(AF98&gt;Normwerte!$J$2,2,IF(AF98&gt;Normwerte!$I$2,1,0)),"")
))))))))))))</f>
        <v/>
      </c>
      <c r="M98" s="64" t="str">
        <f>IF(AND(Table25[[#This Row],[Position '[L/AA/MB/S/D']]]="L",L98&lt;2),1,Table25[[#This Row],[Landeskader
Punkte
Anthro Berechnung]])</f>
        <v/>
      </c>
      <c r="N98" s="65" t="str">
        <f>IFERROR(IF((Table25[[#This Row],[Z-Score CMJ]]+Table25[[#This Row],[Z Score Spike]])&gt;0, (Table25[[#This Row],[Z-Score CMJ]]+Table25[[#This Row],[Z Score Spike]])/2, ""), "")</f>
        <v/>
      </c>
      <c r="O98" s="63" t="str">
        <f>IF(AND(COUNTIF(N98,"&gt;0")&gt;0,D98="m",J98="U13"),
    IF(N98&gt;Normwerte!$C$13,1,0),
IF(AND(COUNTIF(N98,"&gt;0")&gt;0,D98="m",J98="U14"),
     IF(N98&gt;Normwerte!$C$12,1,0),
IF(AND(COUNTIF(N98,"&gt;0")&gt;0,D98="m",J98="U15"),
     IF(N98&gt;Normwerte!$C$11,1,0),
IF(AND(COUNTIF(N98,"&gt;0")&gt;0,D98="m",J98="U16"),
     IF(N98&gt;Normwerte!$C$10,1,0),
IF(AND(COUNTIF(N98,"&gt;0")&gt;0,D98="m",J98="U17"),
     IF(N98&gt;Normwerte!$C$9,1,0),
IF(AND(COUNTIF(N98,"&gt;0")&gt;0,D98="m",J98="U18"),
     IF(N98&gt;Normwerte!$C$8,1,0),
IF(AND(COUNTIF(N98,"&gt;0")&gt;0,D98="w",J98="U13"),
     IF(N98&gt;Normwerte!$C$7,1,0),
IF(AND(COUNTIF(N98,"&gt;0")&gt;0,D98="w",J98="U14"),
     IF(N98&gt;Normwerte!$C$6,1,0),
IF(AND(COUNTIF(N98,"&gt;0")&gt;0,D98="w",J98="U15"),
     IF(N98&gt;Normwerte!$C$5,1,0),
IF(AND(COUNTIF(N98,"&gt;0")&gt;0,D98="w",J98="U16"),
     IF(N98&gt;Normwerte!$C$4,1,0),
IF(AND(COUNTIF(N98,"&gt;0")&gt;0,D98="w",J98="U17"),
     IF(N98&gt;Normwerte!$C$3,1,0),
IF(AND(COUNTIF(N98,"&gt;0")&gt;0,D98="w",J98="U18"),
     IF(N98&gt;Normwerte!$C$2,1,0),"")
)))))))))))</f>
        <v/>
      </c>
      <c r="P98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8" s="63" t="str">
        <f>IF(AND(COUNTIF(P98,"&gt;0")&gt;0,D98="m",J98="U13"),
    IF(P98&gt;Normwerte!$F$13,1,0),
IF(AND(COUNTIF(P98,"&gt;0")&gt;0,D98="m",J98="U14"),
     IF(P98&gt;Normwerte!$F$12,1,0),
IF(AND(COUNTIF(P98,"&gt;0")&gt;0,D98="m",J98="U15"),
     IF(P98&gt;Normwerte!$F$11,1,0),
IF(AND(COUNTIF(P98,"&gt;0")&gt;0,D98="m",J98="U16"),
     IF(P98&gt;Normwerte!$F$10,1,0),
IF(AND(COUNTIF(P98,"&gt;0")&gt;0,D98="m",J98="U17"),
     IF(P98&gt;Normwerte!$F$9,1,0),
IF(AND(COUNTIF(P98,"&gt;0")&gt;0,D98="m",J98="U18"),
     IF(P98&gt;Normwerte!$F$8,1,0),
IF(AND(COUNTIF(P98,"&gt;0")&gt;0,D98="w",J98="U13"),
     IF(P98&gt;Normwerte!$F$7,1,0),
IF(AND(COUNTIF(P98,"&gt;0")&gt;0,D98="w",J98="U14"),
     IF(P98&gt;Normwerte!$F$6,1,0),
IF(AND(COUNTIF(P98,"&gt;0")&gt;0,D98="w",J98="U15"),
     IF(P98&gt;Normwerte!$F$5,1,0),
IF(AND(COUNTIF(P98,"&gt;0")&gt;0,D98="w",J98="U16"),
     IF(P98&gt;Normwerte!$F$4,1,0),
IF(AND(COUNTIF(P98,"&gt;0")&gt;0,D98="w",J98="U17"),
     IF(P98&gt;Normwerte!$F$3,1,0),
IF(AND(COUNTIF(P98,"&gt;0")&gt;0,D98="w",J98="U18"),
     IF(P98&gt;Normwerte!$F$2,1,0),"")
)))))))))))</f>
        <v/>
      </c>
      <c r="R98" s="66" t="str">
        <f>Table25[[#This Row],[Punkte
T-Test]]</f>
        <v/>
      </c>
      <c r="S98" s="73" t="str">
        <f>IF(SUMIF(Table25[[#This Row],[Landeskader
Punkte
Anthro]:[Landeskader
Punkte
T-Test]],"&gt;0")=0,
    "",
    SUM(M98,O98,Q98,R98))</f>
        <v/>
      </c>
      <c r="T98" s="101"/>
      <c r="U98" s="101"/>
      <c r="V98" s="26"/>
      <c r="W98" s="26"/>
      <c r="X98" s="26"/>
      <c r="Y98" s="24"/>
      <c r="Z98" s="24"/>
      <c r="AA98" s="24"/>
      <c r="AB98" s="26"/>
      <c r="AC98" s="26"/>
      <c r="AD98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8" s="55" t="str">
        <f t="shared" si="24"/>
        <v/>
      </c>
      <c r="AF98" s="75" t="str">
        <f t="shared" si="26"/>
        <v/>
      </c>
      <c r="AG98" s="74"/>
      <c r="AH98" s="52"/>
      <c r="AI98" s="24"/>
      <c r="AJ98" s="36" t="str">
        <f>IF(COUNTIF(Table25[[#This Row],[Jump &amp; Reach 
(CMJ) V1]:[Jump &amp; Reach 
(CMJ) V3]],"&gt;0")&gt;0,
     MAX(Table25[[#This Row],[Jump &amp; Reach 
(CMJ) V1]:[Jump &amp; Reach 
(CMJ) V3]]),
     "")</f>
        <v/>
      </c>
      <c r="AK98" s="37" t="str">
        <f>IF(COUNTIF(Table25[[#This Row],[Jump &amp; Reach 
(CMJ) max.]],"&gt;0")&gt;0,
     Table25[[#This Row],[Jump &amp; Reach 
(CMJ) max.]]-Table25[[#This Row],[Reichhöhe
einarmig '[cm']]],
     "")</f>
        <v/>
      </c>
      <c r="AL98" s="57" t="str">
        <f t="shared" si="27"/>
        <v/>
      </c>
      <c r="AM98" s="38" t="str">
        <f>IF(AND(COUNTIF(AL98,"&gt;0")&gt;0,D98="m",J98="U13"),
    IF(AL98&gt;Normwerte!$C$13,1,0),
IF(AND(COUNTIF(AL98,"&gt;0")&gt;0,D98="m",J98="U14"),
     IF(AL98&gt;Normwerte!$C$12,1,0),
IF(AND(COUNTIF(AL98,"&gt;0")&gt;0,D98="m",J98="U15"),
     IF(AL98&gt;Normwerte!$C$11,1,0),
IF(AND(COUNTIF(AL98,"&gt;0")&gt;0,D98="m",J98="U16"),
     IF(AL98&gt;Normwerte!$C$10,1,0),
IF(AND(COUNTIF(AL98,"&gt;0")&gt;0,D98="m",J98="U17"),
     IF(AL98&gt;Normwerte!$C$9,1,0),
IF(AND(COUNTIF(AL98,"&gt;0")&gt;0,D98="m",J98="U18"),
     IF(AL98&gt;Normwerte!$C$8,1,0),
IF(AND(COUNTIF(AL98,"&gt;0")&gt;0,D98="w",J98="U13"),
     IF(AL98&gt;Normwerte!$C$7,1,0),
IF(AND(COUNTIF(AL98,"&gt;0")&gt;0,D98="w",J98="U14"),
     IF(AL98&gt;Normwerte!$C$6,1,0),
IF(AND(COUNTIF(AL98,"&gt;0")&gt;0,D98="w",J98="U15"),
     IF(AL98&gt;Normwerte!$C$5,1,0),
IF(AND(COUNTIF(AL98,"&gt;0")&gt;0,D98="w",J98="U16"),
     IF(AL98&gt;Normwerte!$C$4,1,0),
IF(AND(COUNTIF(AL98,"&gt;0")&gt;0,D98="w",J98="U17"),
     IF(AL98&gt;Normwerte!$C$3,1,0),
IF(AND(COUNTIF(AL98,"&gt;0")&gt;0,D98="w",J98="U18"),
     IF(AL98&gt;Normwerte!$C$2,1,0),"")
)))))))))))</f>
        <v/>
      </c>
      <c r="AN98" s="6"/>
      <c r="AO98" s="6"/>
      <c r="AP98" s="6"/>
      <c r="AQ98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8" s="38" t="str">
        <f>IF(COUNTIF(Table25[[#This Row],[Jump &amp; Reach 
(Spike) max.]],"&gt;0")&gt;0,
     Table25[[#This Row],[Jump &amp; Reach 
(Spike) max.]]-Table25[[#This Row],[Reichhöhe
einarmig '[cm']]],
     "")</f>
        <v/>
      </c>
      <c r="AS98" s="57" t="str">
        <f t="shared" si="28"/>
        <v/>
      </c>
      <c r="AT98" s="38" t="str">
        <f>IF(AND(COUNTIF(AS98,"&gt;0")&gt;0,D98="m",J98="U13"),
    IF(AS98&gt;Normwerte!$D$13,1,0),
IF(AND(COUNTIF(AS98,"&gt;0")&gt;0,D98="m",J98="U14"),
     IF(AS98&gt;Normwerte!$D$12,1,0),
IF(AND(COUNTIF(AS98,"&gt;0")&gt;0,D98="m",J98="U15"),
     IF(AS98&gt;Normwerte!$D$11,1,0),
IF(AND(COUNTIF(AS98,"&gt;0")&gt;0,D98="m",J98="U16"),
     IF(AS98&gt;Normwerte!$D$10,1,0),
IF(AND(COUNTIF(AS98,"&gt;0")&gt;0,D98="m",J98="U17"),
     IF(AS98&gt;Normwerte!$D$9,1,0),
IF(AND(COUNTIF(AS98,"&gt;0")&gt;0,D98="m",J98="U18"),
     IF(AS98&gt;Normwerte!$D$8,1,0),
IF(AND(COUNTIF(AS98,"&gt;0")&gt;0,D98="w",J98="U13"),
     IF(AS98&gt;Normwerte!$D$7,1,0),
IF(AND(COUNTIF(AS98,"&gt;0")&gt;0,D98="w",J98="U14"),
     IF(AS98&gt;Normwerte!$D$6,1,0),
IF(AND(COUNTIF(AS98,"&gt;0")&gt;0,D98="w",J98="U15"),
     IF(AS98&gt;Normwerte!$D$5,1,0),
IF(AND(COUNTIF(AS98,"&gt;0")&gt;0,D98="w",J98="U16"),
     IF(AS98&gt;Normwerte!$D$4,1,0),
IF(AND(COUNTIF(AS98,"&gt;0")&gt;0,D98="w",J98="U17"),
     IF(AS98&gt;Normwerte!$D$3,1,0),
IF(AND(COUNTIF(AS98,"&gt;0")&gt;0,D98="w",J98="U18"),
     IF(AS98&gt;Normwerte!$D$2,1,0),"")
)))))))))))</f>
        <v/>
      </c>
      <c r="AU98" s="6"/>
      <c r="AV98" s="6"/>
      <c r="AW98" s="6"/>
      <c r="AX98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8" s="57" t="str">
        <f t="shared" si="29"/>
        <v/>
      </c>
      <c r="AZ98" s="38" t="str">
        <f>IF(AND(COUNTIF(AY98,"&gt;0")&gt;0,D98="m",J98="U13"),
    IF(AY98&gt;Normwerte!$E$13,1,0),
IF(AND(COUNTIF(AY98,"&gt;0")&gt;0,D98="m",J98="U14"),
     IF(AY98&gt;Normwerte!$E$12,1,0),
IF(AND(COUNTIF(AY98,"&gt;0")&gt;0,D98="m",J98="U15"),
     IF(AY98&gt;Normwerte!$E$11,1,0),
IF(AND(COUNTIF(AY98,"&gt;0")&gt;0,D98="m",J98="U16"),
     IF(AY98&gt;Normwerte!$E$10,1,0),
IF(AND(COUNTIF(AY98,"&gt;0")&gt;0,D98="m",J98="U17"),
     IF(AY98&gt;Normwerte!$E$9,1,0),
IF(AND(COUNTIF(AY98,"&gt;0")&gt;0,D98="m",J98="U18"),
     IF(AY98&gt;Normwerte!$E$8,1,0),
IF(AND(COUNTIF(AY98,"&gt;0")&gt;0,D98="w",J98="U13"),
     IF(AY98&gt;Normwerte!$E$7,1,0),
IF(AND(COUNTIF(AY98,"&gt;0")&gt;0,D98="w",J98="U14"),
     IF(AY98&gt;Normwerte!$E$6,1,0),
IF(AND(COUNTIF(AY98,"&gt;0")&gt;0,D98="w",J98="U15"),
     IF(AY98&gt;Normwerte!$E$5,1,0),
IF(AND(COUNTIF(AY98,"&gt;0")&gt;0,D98="w",J98="U16"),
     IF(AY98&gt;Normwerte!$E$4,1,0),
IF(AND(COUNTIF(AY98,"&gt;0")&gt;0,D98="w",J98="U17"),
     IF(AY98&gt;Normwerte!$E$3,1,0),
IF(AND(COUNTIF(AY98,"&gt;0")&gt;0,D98="w",J98="U18"),
     IF(AY98&gt;Normwerte!$E$2,1,0),"")
)))))))))))</f>
        <v/>
      </c>
      <c r="BA98" s="6"/>
      <c r="BB98" s="6"/>
      <c r="BC98" s="6"/>
      <c r="BD98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8" s="56" t="str">
        <f t="shared" si="22"/>
        <v/>
      </c>
      <c r="BF98" s="38" t="str">
        <f>IF(AND(COUNTIF(BE98,"&gt;0")&gt;0,D98="m",J98="U13"),
    IF(BE98&gt;Normwerte!$F$13,1,0),
IF(AND(COUNTIF(BE98,"&gt;0")&gt;0,D98="m",J98="U14"),
     IF(BE98&gt;Normwerte!$F$12,1,0),
IF(AND(COUNTIF(BE98,"&gt;0")&gt;0,D98="m",J98="U15"),
     IF(BE98&gt;Normwerte!$F$11,1,0),
IF(AND(COUNTIF(BE98,"&gt;0")&gt;0,D98="m",J98="U16"),
     IF(BE98&gt;Normwerte!$F$10,1,0),
IF(AND(COUNTIF(BE98,"&gt;0")&gt;0,D98="m",J98="U17"),
     IF(BE98&gt;Normwerte!$F$9,1,0),
IF(AND(COUNTIF(BE98,"&gt;0")&gt;0,D98="m",J98="U18"),
     IF(BE98&gt;Normwerte!$F$8,1,0),
IF(AND(COUNTIF(BE98,"&gt;0")&gt;0,D98="w",J98="U13"),
     IF(BE98&gt;Normwerte!$F$7,1,0),
IF(AND(COUNTIF(BE98,"&gt;0")&gt;0,D98="w",J98="U14"),
     IF(BE98&gt;Normwerte!$F$6,1,0),
IF(AND(COUNTIF(BE98,"&gt;0")&gt;0,D98="w",J98="U15"),
     IF(BE98&gt;Normwerte!$F$5,1,0),
IF(AND(COUNTIF(BE98,"&gt;0")&gt;0,D98="w",J98="U16"),
     IF(BE98&gt;Normwerte!$F$4,1,0),
IF(AND(COUNTIF(BE98,"&gt;0")&gt;0,D98="w",J98="U17"),
     IF(BE98&gt;Normwerte!$F$3,1,0),
IF(AND(COUNTIF(BE98,"&gt;0")&gt;0,D98="w",J98="U18"),
     IF(BE98&gt;Normwerte!$F$2,1,0),"")
)))))))))))</f>
        <v/>
      </c>
      <c r="BG98" s="6"/>
      <c r="BH98" s="6"/>
      <c r="BI98" s="6"/>
      <c r="BJ98" s="40" t="str">
        <f>IF(COUNTIF(Table25[[#This Row],[Schlagballwurf V1
'[km/h']]:[Schlagballwurf V3
'[km/h']]],"&gt;0")&gt;0,
     MAX(Table25[[#This Row],[Schlagballwurf V1
'[km/h']]:[Schlagballwurf V3
'[km/h']]]),
     "")</f>
        <v/>
      </c>
      <c r="BK98" s="57" t="str">
        <f t="shared" si="30"/>
        <v/>
      </c>
      <c r="BL98" s="38" t="str">
        <f>IF(AND(COUNTIF(BK98,"&gt;0")&gt;0,D98="m",J98="U13"),
     IF(BK98&gt;Normwerte!$G$13,1,0),
IF(AND(COUNTIF(BK98,"&gt;0")&gt;0,D98="m",J98="U14"),
     IF(BK98&gt;Normwerte!$G$12,1,0),
IF(AND(COUNTIF(BK98,"&gt;0")&gt;0,D98="m",J98="U15"),
     IF(BK98&gt;Normwerte!$G$11,1,0),
IF(AND(COUNTIF(BK98,"&gt;0")&gt;0,D98="m",J98="U16"),
     IF(BK98&gt;Normwerte!$G$10,1,0),
IF(AND(COUNTIF(BK98,"&gt;0")&gt;0,D98="m",J98="U17"),
     IF(BK98&gt;Normwerte!$G$9,1,0),
IF(AND(COUNTIF(BK98,"&gt;0")&gt;0,D98="m",J98="U18"),
     IF(BK98&gt;Normwerte!$G$8,1,0),
IF(AND(COUNTIF(BK98,"&gt;0")&gt;0,D98="w",J98="U13"),
     IF(BK98&gt;Normwerte!$G$7,1,0),
IF(AND(COUNTIF(BK98,"&gt;0")&gt;0,D98="w",J98="U14"),
     IF(BK98&gt;Normwerte!$G$6,1,0),
IF(AND(COUNTIF(BK98,"&gt;0")&gt;0,D98="w",J98="U15"),
     IF(BK98&gt;Normwerte!$G$5,1,0),
IF(AND(COUNTIF(BK98,"&gt;0")&gt;0,D98="w",J98="U16"),
     IF(BK98&gt;Normwerte!$G$4,1,0),
IF(AND(COUNTIF(BK98,"&gt;0")&gt;0,D98="w",J98="U17"),
     IF(BK98&gt;Normwerte!$G$3,1,0),
IF(AND(COUNTIF(BK98,"&gt;0")&gt;0,D98="w",J98="U18"),
     IF(BK98&gt;Normwerte!$G$2,1,0),"")
)))))))))))</f>
        <v/>
      </c>
      <c r="BM98" s="6"/>
      <c r="BN98" s="6"/>
      <c r="BO98" s="6"/>
      <c r="BP98" s="6"/>
      <c r="BQ98" s="40" t="str">
        <f>IF(COUNTIF(Table25[[#This Row],[T-Test links
V1
'[s']]:[T-Test links
V2
'[s']]],"&gt;0")&gt;0,
     MIN(Table25[[#This Row],[T-Test links
V1
'[s']]:[T-Test links
V2
'[s']]]),
     "")</f>
        <v/>
      </c>
      <c r="BR98" s="40" t="str">
        <f>IF(COUNTIF(Table25[[#This Row],[T-Test rechts 
V1
'[s']]:[T-Test rechts
V2
'[s']]],"&gt;0")&gt;0,
     MIN(Table25[[#This Row],[T-Test rechts 
V1
'[s']]:[T-Test rechts
V2
'[s']]]),
     "")</f>
        <v/>
      </c>
      <c r="BS98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8" s="57" t="str">
        <f t="shared" ref="BT98:BT129" si="31">IF(ISNUMBER(BS98),
IF(D98="m",100+(10*((5.54-BS98)/0.333)),
IF(D98="w",100+(10*((5.85-BS98)/0.307)),"")),"")</f>
        <v/>
      </c>
      <c r="BU98" s="38" t="str">
        <f>IF(AND(COUNTIF(BT98,"&gt;0")&gt;0,D98="m",J98="U13"),
     IF(BT98&gt;Normwerte!$H$13,1,0),
IF(AND(COUNTIF(BT98,"&gt;0")&gt;0,D98="m",J98="U14"),
     IF(BT98&gt;Normwerte!$H$12,1,0),
IF(AND(COUNTIF(BT98,"&gt;0")&gt;0,D98="m",J98="U15"),
     IF(BT98&gt;Normwerte!$H$11,1,0),
IF(AND(COUNTIF(BT98,"&gt;0")&gt;0,D98="m",J98="U16"),
     IF(BT98&gt;Normwerte!$H$10,1,0),
IF(AND(COUNTIF(BT98,"&gt;0")&gt;0,D98="m",J98="U17"),
     IF(BT98&gt;Normwerte!$H$9,1,0),
IF(AND(COUNTIF(BT98,"&gt;0")&gt;0,D98="m",J98="U18"),
     IF(BT98&gt;Normwerte!$H$8,1,0),
IF(AND(COUNTIF(BT98,"&gt;0")&gt;0,D98="w",J98="U13"),
     IF(BT98&gt;Normwerte!$H$7,1,0),
IF(AND(COUNTIF(BT98,"&gt;0")&gt;0,D98="w",J98="U14"),
     IF(BT98&gt;Normwerte!$H$6,1,0),
IF(AND(COUNTIF(BT98,"&gt;0")&gt;0,D98="w",J98="U15"),
     IF(BT98&gt;Normwerte!$H$5,1,0),
IF(AND(COUNTIF(BT98,"&gt;0")&gt;0,D98="w",J98="U16"),
     IF(BT98&gt;Normwerte!$H$4,1,0),
IF(AND(COUNTIF(BT98,"&gt;0")&gt;0,D98="w",J98="U17"),
     IF(BT98&gt;Normwerte!$H$3,1,0),
IF(AND(COUNTIF(BT98,"&gt;0")&gt;0,D98="w",J98="U18"),
     IF(BT98&gt;Normwerte!$H$2,1,0),"")
)))))))))))</f>
        <v/>
      </c>
    </row>
    <row r="99" spans="2:73" x14ac:dyDescent="0.45">
      <c r="B99" s="103"/>
      <c r="C99" s="103"/>
      <c r="D99" s="43"/>
      <c r="E99" s="93"/>
      <c r="F99" s="53"/>
      <c r="G99" s="5"/>
      <c r="H99" s="95"/>
      <c r="I99" s="12" t="str">
        <f>IF(ISBLANK(Table25[[#This Row],[Geb.Datum
'[TT.MM.JJJJ']]]),"",
     YEAR(Table25[[#This Row],[Geb.Datum
'[TT.MM.JJJJ']]]))</f>
        <v/>
      </c>
      <c r="J99" s="30" t="str">
        <f>_xlfn.XLOOKUP(Table25[[#This Row],[Geburtsjahr]],Altersklasse!$B$2:$B$7,Altersklasse!$A$2:$A$7,"",0)</f>
        <v/>
      </c>
      <c r="K99" s="42" t="str">
        <f t="shared" si="25"/>
        <v/>
      </c>
      <c r="L99" s="50" t="str">
        <f>IF(OR(ISBLANK(AF99),NOT(ISNUMBER(AF99))),"",IF(AND(AF99&gt;0,D99="m",J99="U13"),
    IF(AF99&gt;Normwerte!$J$13,2,IF(AF99&gt;Normwerte!$I$13,1,0)),
IF(AND(AF99&gt;0,D99="m",J99="U14"),
     IF(AF99&gt;Normwerte!$J$12,2,IF(AF99&gt;Normwerte!$I$12,1,0)),
IF(AND(AF99&gt;0,D99="m",J99="U15"),
     IF(AF99&gt;Normwerte!$J$11,2,IF(AF99&gt;Normwerte!$I$11,1,0)),
IF(AND(AF99&gt;0,D99="m",J99="U16"),
     IF(AF99&gt;Normwerte!$J$10,2,IF(AF99&gt;Normwerte!$I$10,1,0)),
IF(AND(AF99&gt;0,D99="m",J99="U17"),
     IF(AF99&gt;Normwerte!$J$9,2,IF(AF99&gt;Normwerte!$I$9,1,0)),
IF(AND(AF99&gt;0,D99="m",J99="U18"),
     IF(AF99&gt;Normwerte!$J$8,2,IF(AF99&gt;Normwerte!$I$8,1,0)),
IF(AND(AF99&gt;0,D99="w",J99="U13"),
     IF(AF99&gt;Normwerte!$J$7,2,IF(AF99&gt;Normwerte!$I$7,1,0)),
IF(AND(AF99&gt;0,D99="w",J99="U14"),
     IF(AF99&gt;Normwerte!$J$6,2,IF(AF99&gt;Normwerte!$I$6,1,0)),
IF(AND(AF99&gt;0,D99="w",J99="U15"),
     IF(AF99&gt;Normwerte!$J$5,2,IF(AF99&gt;Normwerte!$I$5,1,0)),
IF(AND(AF99&gt;0,D99="w",J99="U16"),
     IF(AF99&gt;Normwerte!$J$4,2,IF(AF99&gt;Normwerte!$I$4,1,0)),
IF(AND(AF99&gt;0,D99="w",J99="U17"),
     IF(AF99&gt;Normwerte!$J$3,2,IF(AF99&gt;Normwerte!$I$3,1,0)),
IF(AND(AF99&gt;0,D99="w",J99="U18"),
     IF(AF99&gt;Normwerte!$J$2,2,IF(AF99&gt;Normwerte!$I$2,1,0)),"")
))))))))))))</f>
        <v/>
      </c>
      <c r="M99" s="64" t="str">
        <f>IF(AND(Table25[[#This Row],[Position '[L/AA/MB/S/D']]]="L",L99&lt;2),1,Table25[[#This Row],[Landeskader
Punkte
Anthro Berechnung]])</f>
        <v/>
      </c>
      <c r="N99" s="65" t="str">
        <f>IFERROR(IF((Table25[[#This Row],[Z-Score CMJ]]+Table25[[#This Row],[Z Score Spike]])&gt;0, (Table25[[#This Row],[Z-Score CMJ]]+Table25[[#This Row],[Z Score Spike]])/2, ""), "")</f>
        <v/>
      </c>
      <c r="O99" s="63" t="str">
        <f>IF(AND(COUNTIF(N99,"&gt;0")&gt;0,D99="m",J99="U13"),
    IF(N99&gt;Normwerte!$C$13,1,0),
IF(AND(COUNTIF(N99,"&gt;0")&gt;0,D99="m",J99="U14"),
     IF(N99&gt;Normwerte!$C$12,1,0),
IF(AND(COUNTIF(N99,"&gt;0")&gt;0,D99="m",J99="U15"),
     IF(N99&gt;Normwerte!$C$11,1,0),
IF(AND(COUNTIF(N99,"&gt;0")&gt;0,D99="m",J99="U16"),
     IF(N99&gt;Normwerte!$C$10,1,0),
IF(AND(COUNTIF(N99,"&gt;0")&gt;0,D99="m",J99="U17"),
     IF(N99&gt;Normwerte!$C$9,1,0),
IF(AND(COUNTIF(N99,"&gt;0")&gt;0,D99="m",J99="U18"),
     IF(N99&gt;Normwerte!$C$8,1,0),
IF(AND(COUNTIF(N99,"&gt;0")&gt;0,D99="w",J99="U13"),
     IF(N99&gt;Normwerte!$C$7,1,0),
IF(AND(COUNTIF(N99,"&gt;0")&gt;0,D99="w",J99="U14"),
     IF(N99&gt;Normwerte!$C$6,1,0),
IF(AND(COUNTIF(N99,"&gt;0")&gt;0,D99="w",J99="U15"),
     IF(N99&gt;Normwerte!$C$5,1,0),
IF(AND(COUNTIF(N99,"&gt;0")&gt;0,D99="w",J99="U16"),
     IF(N99&gt;Normwerte!$C$4,1,0),
IF(AND(COUNTIF(N99,"&gt;0")&gt;0,D99="w",J99="U17"),
     IF(N99&gt;Normwerte!$C$3,1,0),
IF(AND(COUNTIF(N99,"&gt;0")&gt;0,D99="w",J99="U18"),
     IF(N99&gt;Normwerte!$C$2,1,0),"")
)))))))))))</f>
        <v/>
      </c>
      <c r="P99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99" s="63" t="str">
        <f>IF(AND(COUNTIF(P99,"&gt;0")&gt;0,D99="m",J99="U13"),
    IF(P99&gt;Normwerte!$F$13,1,0),
IF(AND(COUNTIF(P99,"&gt;0")&gt;0,D99="m",J99="U14"),
     IF(P99&gt;Normwerte!$F$12,1,0),
IF(AND(COUNTIF(P99,"&gt;0")&gt;0,D99="m",J99="U15"),
     IF(P99&gt;Normwerte!$F$11,1,0),
IF(AND(COUNTIF(P99,"&gt;0")&gt;0,D99="m",J99="U16"),
     IF(P99&gt;Normwerte!$F$10,1,0),
IF(AND(COUNTIF(P99,"&gt;0")&gt;0,D99="m",J99="U17"),
     IF(P99&gt;Normwerte!$F$9,1,0),
IF(AND(COUNTIF(P99,"&gt;0")&gt;0,D99="m",J99="U18"),
     IF(P99&gt;Normwerte!$F$8,1,0),
IF(AND(COUNTIF(P99,"&gt;0")&gt;0,D99="w",J99="U13"),
     IF(P99&gt;Normwerte!$F$7,1,0),
IF(AND(COUNTIF(P99,"&gt;0")&gt;0,D99="w",J99="U14"),
     IF(P99&gt;Normwerte!$F$6,1,0),
IF(AND(COUNTIF(P99,"&gt;0")&gt;0,D99="w",J99="U15"),
     IF(P99&gt;Normwerte!$F$5,1,0),
IF(AND(COUNTIF(P99,"&gt;0")&gt;0,D99="w",J99="U16"),
     IF(P99&gt;Normwerte!$F$4,1,0),
IF(AND(COUNTIF(P99,"&gt;0")&gt;0,D99="w",J99="U17"),
     IF(P99&gt;Normwerte!$F$3,1,0),
IF(AND(COUNTIF(P99,"&gt;0")&gt;0,D99="w",J99="U18"),
     IF(P99&gt;Normwerte!$F$2,1,0),"")
)))))))))))</f>
        <v/>
      </c>
      <c r="R99" s="66" t="str">
        <f>Table25[[#This Row],[Punkte
T-Test]]</f>
        <v/>
      </c>
      <c r="S99" s="73" t="str">
        <f>IF(SUMIF(Table25[[#This Row],[Landeskader
Punkte
Anthro]:[Landeskader
Punkte
T-Test]],"&gt;0")=0,
    "",
    SUM(M99,O99,Q99,R99))</f>
        <v/>
      </c>
      <c r="T99" s="101"/>
      <c r="U99" s="101"/>
      <c r="V99" s="26"/>
      <c r="W99" s="26"/>
      <c r="X99" s="26"/>
      <c r="Y99" s="24"/>
      <c r="Z99" s="24"/>
      <c r="AA99" s="24"/>
      <c r="AB99" s="26"/>
      <c r="AC99" s="26"/>
      <c r="AD99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99" s="55" t="str">
        <f t="shared" si="24"/>
        <v/>
      </c>
      <c r="AF99" s="75" t="str">
        <f t="shared" si="26"/>
        <v/>
      </c>
      <c r="AG99" s="74"/>
      <c r="AH99" s="52"/>
      <c r="AI99" s="24"/>
      <c r="AJ99" s="36" t="str">
        <f>IF(COUNTIF(Table25[[#This Row],[Jump &amp; Reach 
(CMJ) V1]:[Jump &amp; Reach 
(CMJ) V3]],"&gt;0")&gt;0,
     MAX(Table25[[#This Row],[Jump &amp; Reach 
(CMJ) V1]:[Jump &amp; Reach 
(CMJ) V3]]),
     "")</f>
        <v/>
      </c>
      <c r="AK99" s="37" t="str">
        <f>IF(COUNTIF(Table25[[#This Row],[Jump &amp; Reach 
(CMJ) max.]],"&gt;0")&gt;0,
     Table25[[#This Row],[Jump &amp; Reach 
(CMJ) max.]]-Table25[[#This Row],[Reichhöhe
einarmig '[cm']]],
     "")</f>
        <v/>
      </c>
      <c r="AL99" s="57" t="str">
        <f t="shared" si="27"/>
        <v/>
      </c>
      <c r="AM99" s="38" t="str">
        <f>IF(AND(COUNTIF(AL99,"&gt;0")&gt;0,D99="m",J99="U13"),
    IF(AL99&gt;Normwerte!$C$13,1,0),
IF(AND(COUNTIF(AL99,"&gt;0")&gt;0,D99="m",J99="U14"),
     IF(AL99&gt;Normwerte!$C$12,1,0),
IF(AND(COUNTIF(AL99,"&gt;0")&gt;0,D99="m",J99="U15"),
     IF(AL99&gt;Normwerte!$C$11,1,0),
IF(AND(COUNTIF(AL99,"&gt;0")&gt;0,D99="m",J99="U16"),
     IF(AL99&gt;Normwerte!$C$10,1,0),
IF(AND(COUNTIF(AL99,"&gt;0")&gt;0,D99="m",J99="U17"),
     IF(AL99&gt;Normwerte!$C$9,1,0),
IF(AND(COUNTIF(AL99,"&gt;0")&gt;0,D99="m",J99="U18"),
     IF(AL99&gt;Normwerte!$C$8,1,0),
IF(AND(COUNTIF(AL99,"&gt;0")&gt;0,D99="w",J99="U13"),
     IF(AL99&gt;Normwerte!$C$7,1,0),
IF(AND(COUNTIF(AL99,"&gt;0")&gt;0,D99="w",J99="U14"),
     IF(AL99&gt;Normwerte!$C$6,1,0),
IF(AND(COUNTIF(AL99,"&gt;0")&gt;0,D99="w",J99="U15"),
     IF(AL99&gt;Normwerte!$C$5,1,0),
IF(AND(COUNTIF(AL99,"&gt;0")&gt;0,D99="w",J99="U16"),
     IF(AL99&gt;Normwerte!$C$4,1,0),
IF(AND(COUNTIF(AL99,"&gt;0")&gt;0,D99="w",J99="U17"),
     IF(AL99&gt;Normwerte!$C$3,1,0),
IF(AND(COUNTIF(AL99,"&gt;0")&gt;0,D99="w",J99="U18"),
     IF(AL99&gt;Normwerte!$C$2,1,0),"")
)))))))))))</f>
        <v/>
      </c>
      <c r="AN99" s="6"/>
      <c r="AO99" s="6"/>
      <c r="AP99" s="6"/>
      <c r="AQ99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99" s="38" t="str">
        <f>IF(COUNTIF(Table25[[#This Row],[Jump &amp; Reach 
(Spike) max.]],"&gt;0")&gt;0,
     Table25[[#This Row],[Jump &amp; Reach 
(Spike) max.]]-Table25[[#This Row],[Reichhöhe
einarmig '[cm']]],
     "")</f>
        <v/>
      </c>
      <c r="AS99" s="57" t="str">
        <f t="shared" si="28"/>
        <v/>
      </c>
      <c r="AT99" s="38" t="str">
        <f>IF(AND(COUNTIF(AS99,"&gt;0")&gt;0,D99="m",J99="U13"),
    IF(AS99&gt;Normwerte!$D$13,1,0),
IF(AND(COUNTIF(AS99,"&gt;0")&gt;0,D99="m",J99="U14"),
     IF(AS99&gt;Normwerte!$D$12,1,0),
IF(AND(COUNTIF(AS99,"&gt;0")&gt;0,D99="m",J99="U15"),
     IF(AS99&gt;Normwerte!$D$11,1,0),
IF(AND(COUNTIF(AS99,"&gt;0")&gt;0,D99="m",J99="U16"),
     IF(AS99&gt;Normwerte!$D$10,1,0),
IF(AND(COUNTIF(AS99,"&gt;0")&gt;0,D99="m",J99="U17"),
     IF(AS99&gt;Normwerte!$D$9,1,0),
IF(AND(COUNTIF(AS99,"&gt;0")&gt;0,D99="m",J99="U18"),
     IF(AS99&gt;Normwerte!$D$8,1,0),
IF(AND(COUNTIF(AS99,"&gt;0")&gt;0,D99="w",J99="U13"),
     IF(AS99&gt;Normwerte!$D$7,1,0),
IF(AND(COUNTIF(AS99,"&gt;0")&gt;0,D99="w",J99="U14"),
     IF(AS99&gt;Normwerte!$D$6,1,0),
IF(AND(COUNTIF(AS99,"&gt;0")&gt;0,D99="w",J99="U15"),
     IF(AS99&gt;Normwerte!$D$5,1,0),
IF(AND(COUNTIF(AS99,"&gt;0")&gt;0,D99="w",J99="U16"),
     IF(AS99&gt;Normwerte!$D$4,1,0),
IF(AND(COUNTIF(AS99,"&gt;0")&gt;0,D99="w",J99="U17"),
     IF(AS99&gt;Normwerte!$D$3,1,0),
IF(AND(COUNTIF(AS99,"&gt;0")&gt;0,D99="w",J99="U18"),
     IF(AS99&gt;Normwerte!$D$2,1,0),"")
)))))))))))</f>
        <v/>
      </c>
      <c r="AU99" s="6"/>
      <c r="AV99" s="6"/>
      <c r="AW99" s="6"/>
      <c r="AX99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99" s="57" t="str">
        <f t="shared" si="29"/>
        <v/>
      </c>
      <c r="AZ99" s="38" t="str">
        <f>IF(AND(COUNTIF(AY99,"&gt;0")&gt;0,D99="m",J99="U13"),
    IF(AY99&gt;Normwerte!$E$13,1,0),
IF(AND(COUNTIF(AY99,"&gt;0")&gt;0,D99="m",J99="U14"),
     IF(AY99&gt;Normwerte!$E$12,1,0),
IF(AND(COUNTIF(AY99,"&gt;0")&gt;0,D99="m",J99="U15"),
     IF(AY99&gt;Normwerte!$E$11,1,0),
IF(AND(COUNTIF(AY99,"&gt;0")&gt;0,D99="m",J99="U16"),
     IF(AY99&gt;Normwerte!$E$10,1,0),
IF(AND(COUNTIF(AY99,"&gt;0")&gt;0,D99="m",J99="U17"),
     IF(AY99&gt;Normwerte!$E$9,1,0),
IF(AND(COUNTIF(AY99,"&gt;0")&gt;0,D99="m",J99="U18"),
     IF(AY99&gt;Normwerte!$E$8,1,0),
IF(AND(COUNTIF(AY99,"&gt;0")&gt;0,D99="w",J99="U13"),
     IF(AY99&gt;Normwerte!$E$7,1,0),
IF(AND(COUNTIF(AY99,"&gt;0")&gt;0,D99="w",J99="U14"),
     IF(AY99&gt;Normwerte!$E$6,1,0),
IF(AND(COUNTIF(AY99,"&gt;0")&gt;0,D99="w",J99="U15"),
     IF(AY99&gt;Normwerte!$E$5,1,0),
IF(AND(COUNTIF(AY99,"&gt;0")&gt;0,D99="w",J99="U16"),
     IF(AY99&gt;Normwerte!$E$4,1,0),
IF(AND(COUNTIF(AY99,"&gt;0")&gt;0,D99="w",J99="U17"),
     IF(AY99&gt;Normwerte!$E$3,1,0),
IF(AND(COUNTIF(AY99,"&gt;0")&gt;0,D99="w",J99="U18"),
     IF(AY99&gt;Normwerte!$E$2,1,0),"")
)))))))))))</f>
        <v/>
      </c>
      <c r="BA99" s="6"/>
      <c r="BB99" s="6"/>
      <c r="BC99" s="6"/>
      <c r="BD99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99" s="56" t="str">
        <f t="shared" si="22"/>
        <v/>
      </c>
      <c r="BF99" s="38" t="str">
        <f>IF(AND(COUNTIF(BE99,"&gt;0")&gt;0,D99="m",J99="U13"),
    IF(BE99&gt;Normwerte!$F$13,1,0),
IF(AND(COUNTIF(BE99,"&gt;0")&gt;0,D99="m",J99="U14"),
     IF(BE99&gt;Normwerte!$F$12,1,0),
IF(AND(COUNTIF(BE99,"&gt;0")&gt;0,D99="m",J99="U15"),
     IF(BE99&gt;Normwerte!$F$11,1,0),
IF(AND(COUNTIF(BE99,"&gt;0")&gt;0,D99="m",J99="U16"),
     IF(BE99&gt;Normwerte!$F$10,1,0),
IF(AND(COUNTIF(BE99,"&gt;0")&gt;0,D99="m",J99="U17"),
     IF(BE99&gt;Normwerte!$F$9,1,0),
IF(AND(COUNTIF(BE99,"&gt;0")&gt;0,D99="m",J99="U18"),
     IF(BE99&gt;Normwerte!$F$8,1,0),
IF(AND(COUNTIF(BE99,"&gt;0")&gt;0,D99="w",J99="U13"),
     IF(BE99&gt;Normwerte!$F$7,1,0),
IF(AND(COUNTIF(BE99,"&gt;0")&gt;0,D99="w",J99="U14"),
     IF(BE99&gt;Normwerte!$F$6,1,0),
IF(AND(COUNTIF(BE99,"&gt;0")&gt;0,D99="w",J99="U15"),
     IF(BE99&gt;Normwerte!$F$5,1,0),
IF(AND(COUNTIF(BE99,"&gt;0")&gt;0,D99="w",J99="U16"),
     IF(BE99&gt;Normwerte!$F$4,1,0),
IF(AND(COUNTIF(BE99,"&gt;0")&gt;0,D99="w",J99="U17"),
     IF(BE99&gt;Normwerte!$F$3,1,0),
IF(AND(COUNTIF(BE99,"&gt;0")&gt;0,D99="w",J99="U18"),
     IF(BE99&gt;Normwerte!$F$2,1,0),"")
)))))))))))</f>
        <v/>
      </c>
      <c r="BG99" s="6"/>
      <c r="BH99" s="6"/>
      <c r="BI99" s="6"/>
      <c r="BJ99" s="40" t="str">
        <f>IF(COUNTIF(Table25[[#This Row],[Schlagballwurf V1
'[km/h']]:[Schlagballwurf V3
'[km/h']]],"&gt;0")&gt;0,
     MAX(Table25[[#This Row],[Schlagballwurf V1
'[km/h']]:[Schlagballwurf V3
'[km/h']]]),
     "")</f>
        <v/>
      </c>
      <c r="BK99" s="57" t="str">
        <f t="shared" si="30"/>
        <v/>
      </c>
      <c r="BL99" s="38" t="str">
        <f>IF(AND(COUNTIF(BK99,"&gt;0")&gt;0,D99="m",J99="U13"),
     IF(BK99&gt;Normwerte!$G$13,1,0),
IF(AND(COUNTIF(BK99,"&gt;0")&gt;0,D99="m",J99="U14"),
     IF(BK99&gt;Normwerte!$G$12,1,0),
IF(AND(COUNTIF(BK99,"&gt;0")&gt;0,D99="m",J99="U15"),
     IF(BK99&gt;Normwerte!$G$11,1,0),
IF(AND(COUNTIF(BK99,"&gt;0")&gt;0,D99="m",J99="U16"),
     IF(BK99&gt;Normwerte!$G$10,1,0),
IF(AND(COUNTIF(BK99,"&gt;0")&gt;0,D99="m",J99="U17"),
     IF(BK99&gt;Normwerte!$G$9,1,0),
IF(AND(COUNTIF(BK99,"&gt;0")&gt;0,D99="m",J99="U18"),
     IF(BK99&gt;Normwerte!$G$8,1,0),
IF(AND(COUNTIF(BK99,"&gt;0")&gt;0,D99="w",J99="U13"),
     IF(BK99&gt;Normwerte!$G$7,1,0),
IF(AND(COUNTIF(BK99,"&gt;0")&gt;0,D99="w",J99="U14"),
     IF(BK99&gt;Normwerte!$G$6,1,0),
IF(AND(COUNTIF(BK99,"&gt;0")&gt;0,D99="w",J99="U15"),
     IF(BK99&gt;Normwerte!$G$5,1,0),
IF(AND(COUNTIF(BK99,"&gt;0")&gt;0,D99="w",J99="U16"),
     IF(BK99&gt;Normwerte!$G$4,1,0),
IF(AND(COUNTIF(BK99,"&gt;0")&gt;0,D99="w",J99="U17"),
     IF(BK99&gt;Normwerte!$G$3,1,0),
IF(AND(COUNTIF(BK99,"&gt;0")&gt;0,D99="w",J99="U18"),
     IF(BK99&gt;Normwerte!$G$2,1,0),"")
)))))))))))</f>
        <v/>
      </c>
      <c r="BM99" s="6"/>
      <c r="BN99" s="6"/>
      <c r="BO99" s="6"/>
      <c r="BP99" s="6"/>
      <c r="BQ99" s="40" t="str">
        <f>IF(COUNTIF(Table25[[#This Row],[T-Test links
V1
'[s']]:[T-Test links
V2
'[s']]],"&gt;0")&gt;0,
     MIN(Table25[[#This Row],[T-Test links
V1
'[s']]:[T-Test links
V2
'[s']]]),
     "")</f>
        <v/>
      </c>
      <c r="BR99" s="40" t="str">
        <f>IF(COUNTIF(Table25[[#This Row],[T-Test rechts 
V1
'[s']]:[T-Test rechts
V2
'[s']]],"&gt;0")&gt;0,
     MIN(Table25[[#This Row],[T-Test rechts 
V1
'[s']]:[T-Test rechts
V2
'[s']]]),
     "")</f>
        <v/>
      </c>
      <c r="BS99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99" s="57" t="str">
        <f t="shared" si="31"/>
        <v/>
      </c>
      <c r="BU99" s="38" t="str">
        <f>IF(AND(COUNTIF(BT99,"&gt;0")&gt;0,D99="m",J99="U13"),
     IF(BT99&gt;Normwerte!$H$13,1,0),
IF(AND(COUNTIF(BT99,"&gt;0")&gt;0,D99="m",J99="U14"),
     IF(BT99&gt;Normwerte!$H$12,1,0),
IF(AND(COUNTIF(BT99,"&gt;0")&gt;0,D99="m",J99="U15"),
     IF(BT99&gt;Normwerte!$H$11,1,0),
IF(AND(COUNTIF(BT99,"&gt;0")&gt;0,D99="m",J99="U16"),
     IF(BT99&gt;Normwerte!$H$10,1,0),
IF(AND(COUNTIF(BT99,"&gt;0")&gt;0,D99="m",J99="U17"),
     IF(BT99&gt;Normwerte!$H$9,1,0),
IF(AND(COUNTIF(BT99,"&gt;0")&gt;0,D99="m",J99="U18"),
     IF(BT99&gt;Normwerte!$H$8,1,0),
IF(AND(COUNTIF(BT99,"&gt;0")&gt;0,D99="w",J99="U13"),
     IF(BT99&gt;Normwerte!$H$7,1,0),
IF(AND(COUNTIF(BT99,"&gt;0")&gt;0,D99="w",J99="U14"),
     IF(BT99&gt;Normwerte!$H$6,1,0),
IF(AND(COUNTIF(BT99,"&gt;0")&gt;0,D99="w",J99="U15"),
     IF(BT99&gt;Normwerte!$H$5,1,0),
IF(AND(COUNTIF(BT99,"&gt;0")&gt;0,D99="w",J99="U16"),
     IF(BT99&gt;Normwerte!$H$4,1,0),
IF(AND(COUNTIF(BT99,"&gt;0")&gt;0,D99="w",J99="U17"),
     IF(BT99&gt;Normwerte!$H$3,1,0),
IF(AND(COUNTIF(BT99,"&gt;0")&gt;0,D99="w",J99="U18"),
     IF(BT99&gt;Normwerte!$H$2,1,0),"")
)))))))))))</f>
        <v/>
      </c>
    </row>
    <row r="100" spans="2:73" x14ac:dyDescent="0.45">
      <c r="B100" s="103"/>
      <c r="C100" s="103"/>
      <c r="D100" s="43"/>
      <c r="E100" s="93"/>
      <c r="F100" s="53"/>
      <c r="G100" s="5"/>
      <c r="H100" s="95"/>
      <c r="I100" s="12" t="str">
        <f>IF(ISBLANK(Table25[[#This Row],[Geb.Datum
'[TT.MM.JJJJ']]]),"",
     YEAR(Table25[[#This Row],[Geb.Datum
'[TT.MM.JJJJ']]]))</f>
        <v/>
      </c>
      <c r="J100" s="30" t="str">
        <f>_xlfn.XLOOKUP(Table25[[#This Row],[Geburtsjahr]],Altersklasse!$B$2:$B$7,Altersklasse!$A$2:$A$7,"",0)</f>
        <v/>
      </c>
      <c r="K100" s="42" t="str">
        <f t="shared" ref="K100" si="32">IF(H100&gt;0,(G100-H100)/365.25,"")</f>
        <v/>
      </c>
      <c r="L100" s="50" t="str">
        <f>IF(OR(ISBLANK(AF100),NOT(ISNUMBER(AF100))),"",IF(AND(AF100&gt;0,D100="m",J100="U13"),
    IF(AF100&gt;Normwerte!$J$13,2,IF(AF100&gt;Normwerte!$I$13,1,0)),
IF(AND(AF100&gt;0,D100="m",J100="U14"),
     IF(AF100&gt;Normwerte!$J$12,2,IF(AF100&gt;Normwerte!$I$12,1,0)),
IF(AND(AF100&gt;0,D100="m",J100="U15"),
     IF(AF100&gt;Normwerte!$J$11,2,IF(AF100&gt;Normwerte!$I$11,1,0)),
IF(AND(AF100&gt;0,D100="m",J100="U16"),
     IF(AF100&gt;Normwerte!$J$10,2,IF(AF100&gt;Normwerte!$I$10,1,0)),
IF(AND(AF100&gt;0,D100="m",J100="U17"),
     IF(AF100&gt;Normwerte!$J$9,2,IF(AF100&gt;Normwerte!$I$9,1,0)),
IF(AND(AF100&gt;0,D100="m",J100="U18"),
     IF(AF100&gt;Normwerte!$J$8,2,IF(AF100&gt;Normwerte!$I$8,1,0)),
IF(AND(AF100&gt;0,D100="w",J100="U13"),
     IF(AF100&gt;Normwerte!$J$7,2,IF(AF100&gt;Normwerte!$I$7,1,0)),
IF(AND(AF100&gt;0,D100="w",J100="U14"),
     IF(AF100&gt;Normwerte!$J$6,2,IF(AF100&gt;Normwerte!$I$6,1,0)),
IF(AND(AF100&gt;0,D100="w",J100="U15"),
     IF(AF100&gt;Normwerte!$J$5,2,IF(AF100&gt;Normwerte!$I$5,1,0)),
IF(AND(AF100&gt;0,D100="w",J100="U16"),
     IF(AF100&gt;Normwerte!$J$4,2,IF(AF100&gt;Normwerte!$I$4,1,0)),
IF(AND(AF100&gt;0,D100="w",J100="U17"),
     IF(AF100&gt;Normwerte!$J$3,2,IF(AF100&gt;Normwerte!$I$3,1,0)),
IF(AND(AF100&gt;0,D100="w",J100="U18"),
     IF(AF100&gt;Normwerte!$J$2,2,IF(AF100&gt;Normwerte!$I$2,1,0)),"")
))))))))))))</f>
        <v/>
      </c>
      <c r="M100" s="64" t="str">
        <f>IF(AND(Table25[[#This Row],[Position '[L/AA/MB/S/D']]]="L",L100&lt;2),1,Table25[[#This Row],[Landeskader
Punkte
Anthro Berechnung]])</f>
        <v/>
      </c>
      <c r="N100" s="65" t="str">
        <f>IFERROR(IF((Table25[[#This Row],[Z-Score CMJ]]+Table25[[#This Row],[Z Score Spike]])&gt;0, (Table25[[#This Row],[Z-Score CMJ]]+Table25[[#This Row],[Z Score Spike]])/2, ""), "")</f>
        <v/>
      </c>
      <c r="O100" s="63" t="str">
        <f>IF(AND(COUNTIF(N100,"&gt;0")&gt;0,D100="m",J100="U13"),
    IF(N100&gt;Normwerte!$C$13,1,0),
IF(AND(COUNTIF(N100,"&gt;0")&gt;0,D100="m",J100="U14"),
     IF(N100&gt;Normwerte!$C$12,1,0),
IF(AND(COUNTIF(N100,"&gt;0")&gt;0,D100="m",J100="U15"),
     IF(N100&gt;Normwerte!$C$11,1,0),
IF(AND(COUNTIF(N100,"&gt;0")&gt;0,D100="m",J100="U16"),
     IF(N100&gt;Normwerte!$C$10,1,0),
IF(AND(COUNTIF(N100,"&gt;0")&gt;0,D100="m",J100="U17"),
     IF(N100&gt;Normwerte!$C$9,1,0),
IF(AND(COUNTIF(N100,"&gt;0")&gt;0,D100="m",J100="U18"),
     IF(N100&gt;Normwerte!$C$8,1,0),
IF(AND(COUNTIF(N100,"&gt;0")&gt;0,D100="w",J100="U13"),
     IF(N100&gt;Normwerte!$C$7,1,0),
IF(AND(COUNTIF(N100,"&gt;0")&gt;0,D100="w",J100="U14"),
     IF(N100&gt;Normwerte!$C$6,1,0),
IF(AND(COUNTIF(N100,"&gt;0")&gt;0,D100="w",J100="U15"),
     IF(N100&gt;Normwerte!$C$5,1,0),
IF(AND(COUNTIF(N100,"&gt;0")&gt;0,D100="w",J100="U16"),
     IF(N100&gt;Normwerte!$C$4,1,0),
IF(AND(COUNTIF(N100,"&gt;0")&gt;0,D100="w",J100="U17"),
     IF(N100&gt;Normwerte!$C$3,1,0),
IF(AND(COUNTIF(N100,"&gt;0")&gt;0,D100="w",J100="U18"),
     IF(N100&gt;Normwerte!$C$2,1,0),"")
)))))))))))</f>
        <v/>
      </c>
      <c r="P100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00" s="63" t="str">
        <f>IF(AND(COUNTIF(P100,"&gt;0")&gt;0,D100="m",J100="U13"),
    IF(P100&gt;Normwerte!$F$13,1,0),
IF(AND(COUNTIF(P100,"&gt;0")&gt;0,D100="m",J100="U14"),
     IF(P100&gt;Normwerte!$F$12,1,0),
IF(AND(COUNTIF(P100,"&gt;0")&gt;0,D100="m",J100="U15"),
     IF(P100&gt;Normwerte!$F$11,1,0),
IF(AND(COUNTIF(P100,"&gt;0")&gt;0,D100="m",J100="U16"),
     IF(P100&gt;Normwerte!$F$10,1,0),
IF(AND(COUNTIF(P100,"&gt;0")&gt;0,D100="m",J100="U17"),
     IF(P100&gt;Normwerte!$F$9,1,0),
IF(AND(COUNTIF(P100,"&gt;0")&gt;0,D100="m",J100="U18"),
     IF(P100&gt;Normwerte!$F$8,1,0),
IF(AND(COUNTIF(P100,"&gt;0")&gt;0,D100="w",J100="U13"),
     IF(P100&gt;Normwerte!$F$7,1,0),
IF(AND(COUNTIF(P100,"&gt;0")&gt;0,D100="w",J100="U14"),
     IF(P100&gt;Normwerte!$F$6,1,0),
IF(AND(COUNTIF(P100,"&gt;0")&gt;0,D100="w",J100="U15"),
     IF(P100&gt;Normwerte!$F$5,1,0),
IF(AND(COUNTIF(P100,"&gt;0")&gt;0,D100="w",J100="U16"),
     IF(P100&gt;Normwerte!$F$4,1,0),
IF(AND(COUNTIF(P100,"&gt;0")&gt;0,D100="w",J100="U17"),
     IF(P100&gt;Normwerte!$F$3,1,0),
IF(AND(COUNTIF(P100,"&gt;0")&gt;0,D100="w",J100="U18"),
     IF(P100&gt;Normwerte!$F$2,1,0),"")
)))))))))))</f>
        <v/>
      </c>
      <c r="R100" s="66" t="str">
        <f>Table25[[#This Row],[Punkte
T-Test]]</f>
        <v/>
      </c>
      <c r="S100" s="73" t="str">
        <f>IF(SUMIF(Table25[[#This Row],[Landeskader
Punkte
Anthro]:[Landeskader
Punkte
T-Test]],"&gt;0")=0,
    "",
    SUM(M100,O100,Q100,R100))</f>
        <v/>
      </c>
      <c r="T100" s="101"/>
      <c r="U100" s="101"/>
      <c r="V100" s="26"/>
      <c r="W100" s="26"/>
      <c r="X100" s="26"/>
      <c r="Y100" s="24"/>
      <c r="Z100" s="24"/>
      <c r="AA100" s="24"/>
      <c r="AB100" s="26"/>
      <c r="AC100" s="26"/>
      <c r="AD100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00" s="55" t="str">
        <f t="shared" si="24"/>
        <v/>
      </c>
      <c r="AF100" s="75" t="str">
        <f t="shared" si="26"/>
        <v/>
      </c>
      <c r="AG100" s="74"/>
      <c r="AH100" s="52"/>
      <c r="AI100" s="24"/>
      <c r="AJ100" s="36" t="str">
        <f>IF(COUNTIF(Table25[[#This Row],[Jump &amp; Reach 
(CMJ) V1]:[Jump &amp; Reach 
(CMJ) V3]],"&gt;0")&gt;0,
     MAX(Table25[[#This Row],[Jump &amp; Reach 
(CMJ) V1]:[Jump &amp; Reach 
(CMJ) V3]]),
     "")</f>
        <v/>
      </c>
      <c r="AK100" s="37" t="str">
        <f>IF(COUNTIF(Table25[[#This Row],[Jump &amp; Reach 
(CMJ) max.]],"&gt;0")&gt;0,
     Table25[[#This Row],[Jump &amp; Reach 
(CMJ) max.]]-Table25[[#This Row],[Reichhöhe
einarmig '[cm']]],
     "")</f>
        <v/>
      </c>
      <c r="AL100" s="57" t="str">
        <f t="shared" si="27"/>
        <v/>
      </c>
      <c r="AM100" s="38" t="str">
        <f>IF(AND(COUNTIF(AL100,"&gt;0")&gt;0,D100="m",J100="U13"),
    IF(AL100&gt;Normwerte!$C$13,1,0),
IF(AND(COUNTIF(AL100,"&gt;0")&gt;0,D100="m",J100="U14"),
     IF(AL100&gt;Normwerte!$C$12,1,0),
IF(AND(COUNTIF(AL100,"&gt;0")&gt;0,D100="m",J100="U15"),
     IF(AL100&gt;Normwerte!$C$11,1,0),
IF(AND(COUNTIF(AL100,"&gt;0")&gt;0,D100="m",J100="U16"),
     IF(AL100&gt;Normwerte!$C$10,1,0),
IF(AND(COUNTIF(AL100,"&gt;0")&gt;0,D100="m",J100="U17"),
     IF(AL100&gt;Normwerte!$C$9,1,0),
IF(AND(COUNTIF(AL100,"&gt;0")&gt;0,D100="m",J100="U18"),
     IF(AL100&gt;Normwerte!$C$8,1,0),
IF(AND(COUNTIF(AL100,"&gt;0")&gt;0,D100="w",J100="U13"),
     IF(AL100&gt;Normwerte!$C$7,1,0),
IF(AND(COUNTIF(AL100,"&gt;0")&gt;0,D100="w",J100="U14"),
     IF(AL100&gt;Normwerte!$C$6,1,0),
IF(AND(COUNTIF(AL100,"&gt;0")&gt;0,D100="w",J100="U15"),
     IF(AL100&gt;Normwerte!$C$5,1,0),
IF(AND(COUNTIF(AL100,"&gt;0")&gt;0,D100="w",J100="U16"),
     IF(AL100&gt;Normwerte!$C$4,1,0),
IF(AND(COUNTIF(AL100,"&gt;0")&gt;0,D100="w",J100="U17"),
     IF(AL100&gt;Normwerte!$C$3,1,0),
IF(AND(COUNTIF(AL100,"&gt;0")&gt;0,D100="w",J100="U18"),
     IF(AL100&gt;Normwerte!$C$2,1,0),"")
)))))))))))</f>
        <v/>
      </c>
      <c r="AN100" s="6"/>
      <c r="AO100" s="6"/>
      <c r="AP100" s="6"/>
      <c r="AQ100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00" s="38" t="str">
        <f>IF(COUNTIF(Table25[[#This Row],[Jump &amp; Reach 
(Spike) max.]],"&gt;0")&gt;0,
     Table25[[#This Row],[Jump &amp; Reach 
(Spike) max.]]-Table25[[#This Row],[Reichhöhe
einarmig '[cm']]],
     "")</f>
        <v/>
      </c>
      <c r="AS100" s="57" t="str">
        <f t="shared" si="28"/>
        <v/>
      </c>
      <c r="AT100" s="38" t="str">
        <f>IF(AND(COUNTIF(AS100,"&gt;0")&gt;0,D100="m",J100="U13"),
    IF(AS100&gt;Normwerte!$D$13,1,0),
IF(AND(COUNTIF(AS100,"&gt;0")&gt;0,D100="m",J100="U14"),
     IF(AS100&gt;Normwerte!$D$12,1,0),
IF(AND(COUNTIF(AS100,"&gt;0")&gt;0,D100="m",J100="U15"),
     IF(AS100&gt;Normwerte!$D$11,1,0),
IF(AND(COUNTIF(AS100,"&gt;0")&gt;0,D100="m",J100="U16"),
     IF(AS100&gt;Normwerte!$D$10,1,0),
IF(AND(COUNTIF(AS100,"&gt;0")&gt;0,D100="m",J100="U17"),
     IF(AS100&gt;Normwerte!$D$9,1,0),
IF(AND(COUNTIF(AS100,"&gt;0")&gt;0,D100="m",J100="U18"),
     IF(AS100&gt;Normwerte!$D$8,1,0),
IF(AND(COUNTIF(AS100,"&gt;0")&gt;0,D100="w",J100="U13"),
     IF(AS100&gt;Normwerte!$D$7,1,0),
IF(AND(COUNTIF(AS100,"&gt;0")&gt;0,D100="w",J100="U14"),
     IF(AS100&gt;Normwerte!$D$6,1,0),
IF(AND(COUNTIF(AS100,"&gt;0")&gt;0,D100="w",J100="U15"),
     IF(AS100&gt;Normwerte!$D$5,1,0),
IF(AND(COUNTIF(AS100,"&gt;0")&gt;0,D100="w",J100="U16"),
     IF(AS100&gt;Normwerte!$D$4,1,0),
IF(AND(COUNTIF(AS100,"&gt;0")&gt;0,D100="w",J100="U17"),
     IF(AS100&gt;Normwerte!$D$3,1,0),
IF(AND(COUNTIF(AS100,"&gt;0")&gt;0,D100="w",J100="U18"),
     IF(AS100&gt;Normwerte!$D$2,1,0),"")
)))))))))))</f>
        <v/>
      </c>
      <c r="AU100" s="6"/>
      <c r="AV100" s="6"/>
      <c r="AW100" s="6"/>
      <c r="AX100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00" s="57" t="str">
        <f t="shared" si="29"/>
        <v/>
      </c>
      <c r="AZ100" s="38" t="str">
        <f>IF(AND(COUNTIF(AY100,"&gt;0")&gt;0,D100="m",J100="U13"),
    IF(AY100&gt;Normwerte!$E$13,1,0),
IF(AND(COUNTIF(AY100,"&gt;0")&gt;0,D100="m",J100="U14"),
     IF(AY100&gt;Normwerte!$E$12,1,0),
IF(AND(COUNTIF(AY100,"&gt;0")&gt;0,D100="m",J100="U15"),
     IF(AY100&gt;Normwerte!$E$11,1,0),
IF(AND(COUNTIF(AY100,"&gt;0")&gt;0,D100="m",J100="U16"),
     IF(AY100&gt;Normwerte!$E$10,1,0),
IF(AND(COUNTIF(AY100,"&gt;0")&gt;0,D100="m",J100="U17"),
     IF(AY100&gt;Normwerte!$E$9,1,0),
IF(AND(COUNTIF(AY100,"&gt;0")&gt;0,D100="m",J100="U18"),
     IF(AY100&gt;Normwerte!$E$8,1,0),
IF(AND(COUNTIF(AY100,"&gt;0")&gt;0,D100="w",J100="U13"),
     IF(AY100&gt;Normwerte!$E$7,1,0),
IF(AND(COUNTIF(AY100,"&gt;0")&gt;0,D100="w",J100="U14"),
     IF(AY100&gt;Normwerte!$E$6,1,0),
IF(AND(COUNTIF(AY100,"&gt;0")&gt;0,D100="w",J100="U15"),
     IF(AY100&gt;Normwerte!$E$5,1,0),
IF(AND(COUNTIF(AY100,"&gt;0")&gt;0,D100="w",J100="U16"),
     IF(AY100&gt;Normwerte!$E$4,1,0),
IF(AND(COUNTIF(AY100,"&gt;0")&gt;0,D100="w",J100="U17"),
     IF(AY100&gt;Normwerte!$E$3,1,0),
IF(AND(COUNTIF(AY100,"&gt;0")&gt;0,D100="w",J100="U18"),
     IF(AY100&gt;Normwerte!$E$2,1,0),"")
)))))))))))</f>
        <v/>
      </c>
      <c r="BA100" s="6"/>
      <c r="BB100" s="6"/>
      <c r="BC100" s="6"/>
      <c r="BD100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00" s="56" t="str">
        <f t="shared" si="22"/>
        <v/>
      </c>
      <c r="BF100" s="38" t="str">
        <f>IF(AND(COUNTIF(BE100,"&gt;0")&gt;0,D100="m",J100="U13"),
    IF(BE100&gt;Normwerte!$F$13,1,0),
IF(AND(COUNTIF(BE100,"&gt;0")&gt;0,D100="m",J100="U14"),
     IF(BE100&gt;Normwerte!$F$12,1,0),
IF(AND(COUNTIF(BE100,"&gt;0")&gt;0,D100="m",J100="U15"),
     IF(BE100&gt;Normwerte!$F$11,1,0),
IF(AND(COUNTIF(BE100,"&gt;0")&gt;0,D100="m",J100="U16"),
     IF(BE100&gt;Normwerte!$F$10,1,0),
IF(AND(COUNTIF(BE100,"&gt;0")&gt;0,D100="m",J100="U17"),
     IF(BE100&gt;Normwerte!$F$9,1,0),
IF(AND(COUNTIF(BE100,"&gt;0")&gt;0,D100="m",J100="U18"),
     IF(BE100&gt;Normwerte!$F$8,1,0),
IF(AND(COUNTIF(BE100,"&gt;0")&gt;0,D100="w",J100="U13"),
     IF(BE100&gt;Normwerte!$F$7,1,0),
IF(AND(COUNTIF(BE100,"&gt;0")&gt;0,D100="w",J100="U14"),
     IF(BE100&gt;Normwerte!$F$6,1,0),
IF(AND(COUNTIF(BE100,"&gt;0")&gt;0,D100="w",J100="U15"),
     IF(BE100&gt;Normwerte!$F$5,1,0),
IF(AND(COUNTIF(BE100,"&gt;0")&gt;0,D100="w",J100="U16"),
     IF(BE100&gt;Normwerte!$F$4,1,0),
IF(AND(COUNTIF(BE100,"&gt;0")&gt;0,D100="w",J100="U17"),
     IF(BE100&gt;Normwerte!$F$3,1,0),
IF(AND(COUNTIF(BE100,"&gt;0")&gt;0,D100="w",J100="U18"),
     IF(BE100&gt;Normwerte!$F$2,1,0),"")
)))))))))))</f>
        <v/>
      </c>
      <c r="BG100" s="6"/>
      <c r="BH100" s="6"/>
      <c r="BI100" s="6"/>
      <c r="BJ100" s="40" t="str">
        <f>IF(COUNTIF(Table25[[#This Row],[Schlagballwurf V1
'[km/h']]:[Schlagballwurf V3
'[km/h']]],"&gt;0")&gt;0,
     MAX(Table25[[#This Row],[Schlagballwurf V1
'[km/h']]:[Schlagballwurf V3
'[km/h']]]),
     "")</f>
        <v/>
      </c>
      <c r="BK100" s="57" t="str">
        <f t="shared" si="30"/>
        <v/>
      </c>
      <c r="BL100" s="38" t="str">
        <f>IF(AND(COUNTIF(BK100,"&gt;0")&gt;0,D100="m",J100="U13"),
     IF(BK100&gt;Normwerte!$G$13,1,0),
IF(AND(COUNTIF(BK100,"&gt;0")&gt;0,D100="m",J100="U14"),
     IF(BK100&gt;Normwerte!$G$12,1,0),
IF(AND(COUNTIF(BK100,"&gt;0")&gt;0,D100="m",J100="U15"),
     IF(BK100&gt;Normwerte!$G$11,1,0),
IF(AND(COUNTIF(BK100,"&gt;0")&gt;0,D100="m",J100="U16"),
     IF(BK100&gt;Normwerte!$G$10,1,0),
IF(AND(COUNTIF(BK100,"&gt;0")&gt;0,D100="m",J100="U17"),
     IF(BK100&gt;Normwerte!$G$9,1,0),
IF(AND(COUNTIF(BK100,"&gt;0")&gt;0,D100="m",J100="U18"),
     IF(BK100&gt;Normwerte!$G$8,1,0),
IF(AND(COUNTIF(BK100,"&gt;0")&gt;0,D100="w",J100="U13"),
     IF(BK100&gt;Normwerte!$G$7,1,0),
IF(AND(COUNTIF(BK100,"&gt;0")&gt;0,D100="w",J100="U14"),
     IF(BK100&gt;Normwerte!$G$6,1,0),
IF(AND(COUNTIF(BK100,"&gt;0")&gt;0,D100="w",J100="U15"),
     IF(BK100&gt;Normwerte!$G$5,1,0),
IF(AND(COUNTIF(BK100,"&gt;0")&gt;0,D100="w",J100="U16"),
     IF(BK100&gt;Normwerte!$G$4,1,0),
IF(AND(COUNTIF(BK100,"&gt;0")&gt;0,D100="w",J100="U17"),
     IF(BK100&gt;Normwerte!$G$3,1,0),
IF(AND(COUNTIF(BK100,"&gt;0")&gt;0,D100="w",J100="U18"),
     IF(BK100&gt;Normwerte!$G$2,1,0),"")
)))))))))))</f>
        <v/>
      </c>
      <c r="BM100" s="6"/>
      <c r="BN100" s="6"/>
      <c r="BO100" s="6"/>
      <c r="BP100" s="6"/>
      <c r="BQ100" s="40" t="str">
        <f>IF(COUNTIF(Table25[[#This Row],[T-Test links
V1
'[s']]:[T-Test links
V2
'[s']]],"&gt;0")&gt;0,
     MIN(Table25[[#This Row],[T-Test links
V1
'[s']]:[T-Test links
V2
'[s']]]),
     "")</f>
        <v/>
      </c>
      <c r="BR100" s="40" t="str">
        <f>IF(COUNTIF(Table25[[#This Row],[T-Test rechts 
V1
'[s']]:[T-Test rechts
V2
'[s']]],"&gt;0")&gt;0,
     MIN(Table25[[#This Row],[T-Test rechts 
V1
'[s']]:[T-Test rechts
V2
'[s']]]),
     "")</f>
        <v/>
      </c>
      <c r="BS100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00" s="57" t="str">
        <f t="shared" si="31"/>
        <v/>
      </c>
      <c r="BU100" s="38" t="str">
        <f>IF(AND(COUNTIF(BT100,"&gt;0")&gt;0,D100="m",J100="U13"),
     IF(BT100&gt;Normwerte!$H$13,1,0),
IF(AND(COUNTIF(BT100,"&gt;0")&gt;0,D100="m",J100="U14"),
     IF(BT100&gt;Normwerte!$H$12,1,0),
IF(AND(COUNTIF(BT100,"&gt;0")&gt;0,D100="m",J100="U15"),
     IF(BT100&gt;Normwerte!$H$11,1,0),
IF(AND(COUNTIF(BT100,"&gt;0")&gt;0,D100="m",J100="U16"),
     IF(BT100&gt;Normwerte!$H$10,1,0),
IF(AND(COUNTIF(BT100,"&gt;0")&gt;0,D100="m",J100="U17"),
     IF(BT100&gt;Normwerte!$H$9,1,0),
IF(AND(COUNTIF(BT100,"&gt;0")&gt;0,D100="m",J100="U18"),
     IF(BT100&gt;Normwerte!$H$8,1,0),
IF(AND(COUNTIF(BT100,"&gt;0")&gt;0,D100="w",J100="U13"),
     IF(BT100&gt;Normwerte!$H$7,1,0),
IF(AND(COUNTIF(BT100,"&gt;0")&gt;0,D100="w",J100="U14"),
     IF(BT100&gt;Normwerte!$H$6,1,0),
IF(AND(COUNTIF(BT100,"&gt;0")&gt;0,D100="w",J100="U15"),
     IF(BT100&gt;Normwerte!$H$5,1,0),
IF(AND(COUNTIF(BT100,"&gt;0")&gt;0,D100="w",J100="U16"),
     IF(BT100&gt;Normwerte!$H$4,1,0),
IF(AND(COUNTIF(BT100,"&gt;0")&gt;0,D100="w",J100="U17"),
     IF(BT100&gt;Normwerte!$H$3,1,0),
IF(AND(COUNTIF(BT100,"&gt;0")&gt;0,D100="w",J100="U18"),
     IF(BT100&gt;Normwerte!$H$2,1,0),"")
)))))))))))</f>
        <v/>
      </c>
    </row>
    <row r="101" spans="2:73" x14ac:dyDescent="0.45">
      <c r="B101" s="103"/>
      <c r="C101" s="103"/>
      <c r="D101" s="43"/>
      <c r="E101" s="93"/>
      <c r="F101" s="53"/>
      <c r="G101" s="5"/>
      <c r="H101" s="95"/>
      <c r="I101" s="12" t="str">
        <f>IF(ISBLANK(Table25[[#This Row],[Geb.Datum
'[TT.MM.JJJJ']]]),"",
     YEAR(Table25[[#This Row],[Geb.Datum
'[TT.MM.JJJJ']]]))</f>
        <v/>
      </c>
      <c r="J101" s="30" t="str">
        <f>_xlfn.XLOOKUP(Table25[[#This Row],[Geburtsjahr]],Altersklasse!$B$2:$B$7,Altersklasse!$A$2:$A$7,"",0)</f>
        <v/>
      </c>
      <c r="K101" s="42" t="str">
        <f>IF(H101&gt;0,(G101-H101)/365.25,"")</f>
        <v/>
      </c>
      <c r="L101" s="50" t="str">
        <f>IF(OR(ISBLANK(AF101),NOT(ISNUMBER(AF101))),"",IF(AND(AF101&gt;0,D101="m",J101="U13"),
    IF(AF101&gt;Normwerte!$J$13,2,IF(AF101&gt;Normwerte!$I$13,1,0)),
IF(AND(AF101&gt;0,D101="m",J101="U14"),
     IF(AF101&gt;Normwerte!$J$12,2,IF(AF101&gt;Normwerte!$I$12,1,0)),
IF(AND(AF101&gt;0,D101="m",J101="U15"),
     IF(AF101&gt;Normwerte!$J$11,2,IF(AF101&gt;Normwerte!$I$11,1,0)),
IF(AND(AF101&gt;0,D101="m",J101="U16"),
     IF(AF101&gt;Normwerte!$J$10,2,IF(AF101&gt;Normwerte!$I$10,1,0)),
IF(AND(AF101&gt;0,D101="m",J101="U17"),
     IF(AF101&gt;Normwerte!$J$9,2,IF(AF101&gt;Normwerte!$I$9,1,0)),
IF(AND(AF101&gt;0,D101="m",J101="U18"),
     IF(AF101&gt;Normwerte!$J$8,2,IF(AF101&gt;Normwerte!$I$8,1,0)),
IF(AND(AF101&gt;0,D101="w",J101="U13"),
     IF(AF101&gt;Normwerte!$J$7,2,IF(AF101&gt;Normwerte!$I$7,1,0)),
IF(AND(AF101&gt;0,D101="w",J101="U14"),
     IF(AF101&gt;Normwerte!$J$6,2,IF(AF101&gt;Normwerte!$I$6,1,0)),
IF(AND(AF101&gt;0,D101="w",J101="U15"),
     IF(AF101&gt;Normwerte!$J$5,2,IF(AF101&gt;Normwerte!$I$5,1,0)),
IF(AND(AF101&gt;0,D101="w",J101="U16"),
     IF(AF101&gt;Normwerte!$J$4,2,IF(AF101&gt;Normwerte!$I$4,1,0)),
IF(AND(AF101&gt;0,D101="w",J101="U17"),
     IF(AF101&gt;Normwerte!$J$3,2,IF(AF101&gt;Normwerte!$I$3,1,0)),
IF(AND(AF101&gt;0,D101="w",J101="U18"),
     IF(AF101&gt;Normwerte!$J$2,2,IF(AF101&gt;Normwerte!$I$2,1,0)),"")
))))))))))))</f>
        <v/>
      </c>
      <c r="M101" s="64" t="str">
        <f>IF(AND(Table25[[#This Row],[Position '[L/AA/MB/S/D']]]="L",L101&lt;2),1,Table25[[#This Row],[Landeskader
Punkte
Anthro Berechnung]])</f>
        <v/>
      </c>
      <c r="N101" s="65" t="str">
        <f>IFERROR(IF((Table25[[#This Row],[Z-Score CMJ]]+Table25[[#This Row],[Z Score Spike]])&gt;0, (Table25[[#This Row],[Z-Score CMJ]]+Table25[[#This Row],[Z Score Spike]])/2, ""), "")</f>
        <v/>
      </c>
      <c r="O101" s="63" t="str">
        <f>IF(AND(COUNTIF(N101,"&gt;0")&gt;0,D101="m",J101="U13"),
    IF(N101&gt;Normwerte!$C$13,1,0),
IF(AND(COUNTIF(N101,"&gt;0")&gt;0,D101="m",J101="U14"),
     IF(N101&gt;Normwerte!$C$12,1,0),
IF(AND(COUNTIF(N101,"&gt;0")&gt;0,D101="m",J101="U15"),
     IF(N101&gt;Normwerte!$C$11,1,0),
IF(AND(COUNTIF(N101,"&gt;0")&gt;0,D101="m",J101="U16"),
     IF(N101&gt;Normwerte!$C$10,1,0),
IF(AND(COUNTIF(N101,"&gt;0")&gt;0,D101="m",J101="U17"),
     IF(N101&gt;Normwerte!$C$9,1,0),
IF(AND(COUNTIF(N101,"&gt;0")&gt;0,D101="m",J101="U18"),
     IF(N101&gt;Normwerte!$C$8,1,0),
IF(AND(COUNTIF(N101,"&gt;0")&gt;0,D101="w",J101="U13"),
     IF(N101&gt;Normwerte!$C$7,1,0),
IF(AND(COUNTIF(N101,"&gt;0")&gt;0,D101="w",J101="U14"),
     IF(N101&gt;Normwerte!$C$6,1,0),
IF(AND(COUNTIF(N101,"&gt;0")&gt;0,D101="w",J101="U15"),
     IF(N101&gt;Normwerte!$C$5,1,0),
IF(AND(COUNTIF(N101,"&gt;0")&gt;0,D101="w",J101="U16"),
     IF(N101&gt;Normwerte!$C$4,1,0),
IF(AND(COUNTIF(N101,"&gt;0")&gt;0,D101="w",J101="U17"),
     IF(N101&gt;Normwerte!$C$3,1,0),
IF(AND(COUNTIF(N101,"&gt;0")&gt;0,D101="w",J101="U18"),
     IF(N101&gt;Normwerte!$C$2,1,0),"")
)))))))))))</f>
        <v/>
      </c>
      <c r="P101" s="62" t="str">
        <f>IFERROR(IF((Table25[[#This Row],[Z Score Stoß]]+Table25[[#This Row],[Z Score Wurf]]+Table25[[#This Row],[Z Score Schlagball]])&gt;0, (Table25[[#This Row],[Z Score Stoß]]+Table25[[#This Row],[Z Score Wurf]]+Table25[[#This Row],[Z Score Schlagball]])/3, ""), "")</f>
        <v/>
      </c>
      <c r="Q101" s="63" t="str">
        <f>IF(AND(COUNTIF(P101,"&gt;0")&gt;0,D101="m",J101="U13"),
    IF(P101&gt;Normwerte!$F$13,1,0),
IF(AND(COUNTIF(P101,"&gt;0")&gt;0,D101="m",J101="U14"),
     IF(P101&gt;Normwerte!$F$12,1,0),
IF(AND(COUNTIF(P101,"&gt;0")&gt;0,D101="m",J101="U15"),
     IF(P101&gt;Normwerte!$F$11,1,0),
IF(AND(COUNTIF(P101,"&gt;0")&gt;0,D101="m",J101="U16"),
     IF(P101&gt;Normwerte!$F$10,1,0),
IF(AND(COUNTIF(P101,"&gt;0")&gt;0,D101="m",J101="U17"),
     IF(P101&gt;Normwerte!$F$9,1,0),
IF(AND(COUNTIF(P101,"&gt;0")&gt;0,D101="m",J101="U18"),
     IF(P101&gt;Normwerte!$F$8,1,0),
IF(AND(COUNTIF(P101,"&gt;0")&gt;0,D101="w",J101="U13"),
     IF(P101&gt;Normwerte!$F$7,1,0),
IF(AND(COUNTIF(P101,"&gt;0")&gt;0,D101="w",J101="U14"),
     IF(P101&gt;Normwerte!$F$6,1,0),
IF(AND(COUNTIF(P101,"&gt;0")&gt;0,D101="w",J101="U15"),
     IF(P101&gt;Normwerte!$F$5,1,0),
IF(AND(COUNTIF(P101,"&gt;0")&gt;0,D101="w",J101="U16"),
     IF(P101&gt;Normwerte!$F$4,1,0),
IF(AND(COUNTIF(P101,"&gt;0")&gt;0,D101="w",J101="U17"),
     IF(P101&gt;Normwerte!$F$3,1,0),
IF(AND(COUNTIF(P101,"&gt;0")&gt;0,D101="w",J101="U18"),
     IF(P101&gt;Normwerte!$F$2,1,0),"")
)))))))))))</f>
        <v/>
      </c>
      <c r="R101" s="63" t="str">
        <f>Table25[[#This Row],[Punkte
T-Test]]</f>
        <v/>
      </c>
      <c r="S101" s="73" t="str">
        <f>IF(SUMIF(Table25[[#This Row],[Landeskader
Punkte
Anthro]:[Landeskader
Punkte
T-Test]],"&gt;0")=0,
    "",
    SUM(M101,O101,Q101,R101))</f>
        <v/>
      </c>
      <c r="T101" s="101"/>
      <c r="U101" s="101"/>
      <c r="V101" s="26"/>
      <c r="W101" s="26"/>
      <c r="X101" s="26"/>
      <c r="Y101" s="24"/>
      <c r="Z101" s="24"/>
      <c r="AA101" s="24"/>
      <c r="AB101" s="26"/>
      <c r="AC101" s="26"/>
      <c r="AD101" s="99" t="str">
        <f>IF(Table25[[#This Row],[finale
Körpergröße '[cm'] berechnet]]&lt;Table25[[#This Row],[Körperhöhe stehend '[cm']]],Table25[[#This Row],[Körperhöhe stehend '[cm']]],Table25[[#This Row],[finale
Körpergröße '[cm'] berechnet]])</f>
        <v/>
      </c>
      <c r="AE101" s="55" t="str">
        <f t="shared" si="24"/>
        <v/>
      </c>
      <c r="AF101" s="75" t="str">
        <f>IF(ISNUMBER(AE101),
IF(D101="m",100+(10*((AE101-190.71)/7.22)),
IF(D101="w",100+(10*((AE101-179.18)/8.17)),"")),"")</f>
        <v/>
      </c>
      <c r="AG101" s="74"/>
      <c r="AH101" s="52"/>
      <c r="AI101" s="24"/>
      <c r="AJ101" s="36" t="str">
        <f>IF(COUNTIF(Table25[[#This Row],[Jump &amp; Reach 
(CMJ) V1]:[Jump &amp; Reach 
(CMJ) V3]],"&gt;0")&gt;0,
     MAX(Table25[[#This Row],[Jump &amp; Reach 
(CMJ) V1]:[Jump &amp; Reach 
(CMJ) V3]]),
     "")</f>
        <v/>
      </c>
      <c r="AK101" s="37" t="str">
        <f>IF(COUNTIF(Table25[[#This Row],[Jump &amp; Reach 
(CMJ) max.]],"&gt;0")&gt;0,
     Table25[[#This Row],[Jump &amp; Reach 
(CMJ) max.]]-Table25[[#This Row],[Reichhöhe
einarmig '[cm']]],
     "")</f>
        <v/>
      </c>
      <c r="AL101" s="57" t="str">
        <f>IF(ISNUMBER(AK101),
IF(D101="m",100+(10*((AK101-60.17)/7.88)),
IF(D101="w",100+(10*((AK101-47.19)/5.13)),"")),"")</f>
        <v/>
      </c>
      <c r="AM101" s="38" t="str">
        <f>IF(AND(COUNTIF(AL101,"&gt;0")&gt;0,D101="m",J101="U13"),
    IF(AL101&gt;Normwerte!$C$13,1,0),
IF(AND(COUNTIF(AL101,"&gt;0")&gt;0,D101="m",J101="U14"),
     IF(AL101&gt;Normwerte!$C$12,1,0),
IF(AND(COUNTIF(AL101,"&gt;0")&gt;0,D101="m",J101="U15"),
     IF(AL101&gt;Normwerte!$C$11,1,0),
IF(AND(COUNTIF(AL101,"&gt;0")&gt;0,D101="m",J101="U16"),
     IF(AL101&gt;Normwerte!$C$10,1,0),
IF(AND(COUNTIF(AL101,"&gt;0")&gt;0,D101="m",J101="U17"),
     IF(AL101&gt;Normwerte!$C$9,1,0),
IF(AND(COUNTIF(AL101,"&gt;0")&gt;0,D101="m",J101="U18"),
     IF(AL101&gt;Normwerte!$C$8,1,0),
IF(AND(COUNTIF(AL101,"&gt;0")&gt;0,D101="w",J101="U13"),
     IF(AL101&gt;Normwerte!$C$7,1,0),
IF(AND(COUNTIF(AL101,"&gt;0")&gt;0,D101="w",J101="U14"),
     IF(AL101&gt;Normwerte!$C$6,1,0),
IF(AND(COUNTIF(AL101,"&gt;0")&gt;0,D101="w",J101="U15"),
     IF(AL101&gt;Normwerte!$C$5,1,0),
IF(AND(COUNTIF(AL101,"&gt;0")&gt;0,D101="w",J101="U16"),
     IF(AL101&gt;Normwerte!$C$4,1,0),
IF(AND(COUNTIF(AL101,"&gt;0")&gt;0,D101="w",J101="U17"),
     IF(AL101&gt;Normwerte!$C$3,1,0),
IF(AND(COUNTIF(AL101,"&gt;0")&gt;0,D101="w",J101="U18"),
     IF(AL101&gt;Normwerte!$C$2,1,0),"")
)))))))))))</f>
        <v/>
      </c>
      <c r="AN101" s="6"/>
      <c r="AO101" s="6"/>
      <c r="AP101" s="6"/>
      <c r="AQ101" s="36" t="str">
        <f>IF(COUNTIF(Table25[[#This Row],[Jump &amp; Reach 
(Spike) V1]:[Jump &amp; Reach 
(Spike) V3]],"&gt;0")&gt;0,
     MAX(Table25[[#This Row],[Jump &amp; Reach 
(Spike) V1]:[Jump &amp; Reach 
(Spike) V3]]),
     "")</f>
        <v/>
      </c>
      <c r="AR101" s="38" t="str">
        <f>IF(COUNTIF(Table25[[#This Row],[Jump &amp; Reach 
(Spike) max.]],"&gt;0")&gt;0,
     Table25[[#This Row],[Jump &amp; Reach 
(Spike) max.]]-Table25[[#This Row],[Reichhöhe
einarmig '[cm']]],
     "")</f>
        <v/>
      </c>
      <c r="AS101" s="57" t="str">
        <f>IF(ISNUMBER(AR101),
IF(D101="m",100+(10*((AR101-69.2)/8.78)),
IF(D101="w",100+(10*((AR101-54.37)/7.06)),"")),"")</f>
        <v/>
      </c>
      <c r="AT101" s="38" t="str">
        <f>IF(AND(COUNTIF(AS101,"&gt;0")&gt;0,D101="m",J101="U13"),
    IF(AS101&gt;Normwerte!$D$13,1,0),
IF(AND(COUNTIF(AS101,"&gt;0")&gt;0,D101="m",J101="U14"),
     IF(AS101&gt;Normwerte!$D$12,1,0),
IF(AND(COUNTIF(AS101,"&gt;0")&gt;0,D101="m",J101="U15"),
     IF(AS101&gt;Normwerte!$D$11,1,0),
IF(AND(COUNTIF(AS101,"&gt;0")&gt;0,D101="m",J101="U16"),
     IF(AS101&gt;Normwerte!$D$10,1,0),
IF(AND(COUNTIF(AS101,"&gt;0")&gt;0,D101="m",J101="U17"),
     IF(AS101&gt;Normwerte!$D$9,1,0),
IF(AND(COUNTIF(AS101,"&gt;0")&gt;0,D101="m",J101="U18"),
     IF(AS101&gt;Normwerte!$D$8,1,0),
IF(AND(COUNTIF(AS101,"&gt;0")&gt;0,D101="w",J101="U13"),
     IF(AS101&gt;Normwerte!$D$7,1,0),
IF(AND(COUNTIF(AS101,"&gt;0")&gt;0,D101="w",J101="U14"),
     IF(AS101&gt;Normwerte!$D$6,1,0),
IF(AND(COUNTIF(AS101,"&gt;0")&gt;0,D101="w",J101="U15"),
     IF(AS101&gt;Normwerte!$D$5,1,0),
IF(AND(COUNTIF(AS101,"&gt;0")&gt;0,D101="w",J101="U16"),
     IF(AS101&gt;Normwerte!$D$4,1,0),
IF(AND(COUNTIF(AS101,"&gt;0")&gt;0,D101="w",J101="U17"),
     IF(AS101&gt;Normwerte!$D$3,1,0),
IF(AND(COUNTIF(AS101,"&gt;0")&gt;0,D101="w",J101="U18"),
     IF(AS101&gt;Normwerte!$D$2,1,0),"")
)))))))))))</f>
        <v/>
      </c>
      <c r="AU101" s="6"/>
      <c r="AV101" s="6"/>
      <c r="AW101" s="6"/>
      <c r="AX101" s="36" t="str">
        <f>IF(COUNTIF(Table25[[#This Row],[Med.Ball Stoß V1
(sitzend) '[cm'] ]:[Med.Ball Stoß V3
(sitzend) '[cm']]],"&gt;0")&gt;0,
     MAX(Table25[[#This Row],[Med.Ball Stoß V1
(sitzend) '[cm'] ]:[Med.Ball Stoß V3
(sitzend) '[cm']]]),
     "")</f>
        <v/>
      </c>
      <c r="AY101" s="57" t="str">
        <f>IF(ISNUMBER(AX101),
IF(D101="m",100+(10*((AX101-532.04)/59.29)),
IF(D101="w",100+(10*((AX101-466.6)/54.4)),"")),"")</f>
        <v/>
      </c>
      <c r="AZ101" s="38" t="str">
        <f>IF(AND(COUNTIF(AY101,"&gt;0")&gt;0,D101="m",J101="U13"),
    IF(AY101&gt;Normwerte!$E$13,1,0),
IF(AND(COUNTIF(AY101,"&gt;0")&gt;0,D101="m",J101="U14"),
     IF(AY101&gt;Normwerte!$E$12,1,0),
IF(AND(COUNTIF(AY101,"&gt;0")&gt;0,D101="m",J101="U15"),
     IF(AY101&gt;Normwerte!$E$11,1,0),
IF(AND(COUNTIF(AY101,"&gt;0")&gt;0,D101="m",J101="U16"),
     IF(AY101&gt;Normwerte!$E$10,1,0),
IF(AND(COUNTIF(AY101,"&gt;0")&gt;0,D101="m",J101="U17"),
     IF(AY101&gt;Normwerte!$E$9,1,0),
IF(AND(COUNTIF(AY101,"&gt;0")&gt;0,D101="m",J101="U18"),
     IF(AY101&gt;Normwerte!$E$8,1,0),
IF(AND(COUNTIF(AY101,"&gt;0")&gt;0,D101="w",J101="U13"),
     IF(AY101&gt;Normwerte!$E$7,1,0),
IF(AND(COUNTIF(AY101,"&gt;0")&gt;0,D101="w",J101="U14"),
     IF(AY101&gt;Normwerte!$E$6,1,0),
IF(AND(COUNTIF(AY101,"&gt;0")&gt;0,D101="w",J101="U15"),
     IF(AY101&gt;Normwerte!$E$5,1,0),
IF(AND(COUNTIF(AY101,"&gt;0")&gt;0,D101="w",J101="U16"),
     IF(AY101&gt;Normwerte!$E$4,1,0),
IF(AND(COUNTIF(AY101,"&gt;0")&gt;0,D101="w",J101="U17"),
     IF(AY101&gt;Normwerte!$E$3,1,0),
IF(AND(COUNTIF(AY101,"&gt;0")&gt;0,D101="w",J101="U18"),
     IF(AY101&gt;Normwerte!$E$2,1,0),"")
)))))))))))</f>
        <v/>
      </c>
      <c r="BA101" s="6"/>
      <c r="BB101" s="6"/>
      <c r="BC101" s="6"/>
      <c r="BD101" s="40" t="str">
        <f>IF(COUNTIF(Table25[[#This Row],[Med.Ball Wurf V1
(stehend) '[cm']]:[Med.Ball Wurf V3
(stehend) '[cm']]],"&gt;0")&gt;0,
     MAX(Table25[[#This Row],[Med.Ball Wurf V1
(stehend) '[cm']]:[Med.Ball Wurf V3
(stehend) '[cm']]]),
     "")</f>
        <v/>
      </c>
      <c r="BE101" s="57" t="str">
        <f>IF(ISNUMBER(BD101),
IF(D101="m",100+(10*((BD101-803.92)/119.18)),
IF(D101="w",100+(10*((BD101-761.62)/112.19)),"")),"")</f>
        <v/>
      </c>
      <c r="BF101" s="38" t="str">
        <f>IF(AND(COUNTIF(BE101,"&gt;0")&gt;0,D101="m",J101="U13"),
    IF(BE101&gt;Normwerte!$F$13,1,0),
IF(AND(COUNTIF(BE101,"&gt;0")&gt;0,D101="m",J101="U14"),
     IF(BE101&gt;Normwerte!$F$12,1,0),
IF(AND(COUNTIF(BE101,"&gt;0")&gt;0,D101="m",J101="U15"),
     IF(BE101&gt;Normwerte!$F$11,1,0),
IF(AND(COUNTIF(BE101,"&gt;0")&gt;0,D101="m",J101="U16"),
     IF(BE101&gt;Normwerte!$F$10,1,0),
IF(AND(COUNTIF(BE101,"&gt;0")&gt;0,D101="m",J101="U17"),
     IF(BE101&gt;Normwerte!$F$9,1,0),
IF(AND(COUNTIF(BE101,"&gt;0")&gt;0,D101="m",J101="U18"),
     IF(BE101&gt;Normwerte!$F$8,1,0),
IF(AND(COUNTIF(BE101,"&gt;0")&gt;0,D101="w",J101="U13"),
     IF(BE101&gt;Normwerte!$F$7,1,0),
IF(AND(COUNTIF(BE101,"&gt;0")&gt;0,D101="w",J101="U14"),
     IF(BE101&gt;Normwerte!$F$6,1,0),
IF(AND(COUNTIF(BE101,"&gt;0")&gt;0,D101="w",J101="U15"),
     IF(BE101&gt;Normwerte!$F$5,1,0),
IF(AND(COUNTIF(BE101,"&gt;0")&gt;0,D101="w",J101="U16"),
     IF(BE101&gt;Normwerte!$F$4,1,0),
IF(AND(COUNTIF(BE101,"&gt;0")&gt;0,D101="w",J101="U17"),
     IF(BE101&gt;Normwerte!$F$3,1,0),
IF(AND(COUNTIF(BE101,"&gt;0")&gt;0,D101="w",J101="U18"),
     IF(BE101&gt;Normwerte!$F$2,1,0),"")
)))))))))))</f>
        <v/>
      </c>
      <c r="BG101" s="6"/>
      <c r="BH101" s="6"/>
      <c r="BI101" s="6"/>
      <c r="BJ101" s="40" t="str">
        <f>IF(COUNTIF(Table25[[#This Row],[Schlagballwurf V1
'[km/h']]:[Schlagballwurf V3
'[km/h']]],"&gt;0")&gt;0,
     MAX(Table25[[#This Row],[Schlagballwurf V1
'[km/h']]:[Schlagballwurf V3
'[km/h']]]),
     "")</f>
        <v/>
      </c>
      <c r="BK101" s="57" t="str">
        <f>IF(ISNUMBER(BJ101),
IF(D101="m",100+(10*((BJ101-81.71)/7.304)),
IF(D101="w",100+(10*((BJ101-69.84)/5.761)),"")),"")</f>
        <v/>
      </c>
      <c r="BL101" s="38" t="str">
        <f>IF(AND(COUNTIF(BK101,"&gt;0")&gt;0,D101="m",J101="U13"),
     IF(BK101&gt;Normwerte!$G$13,1,0),
IF(AND(COUNTIF(BK101,"&gt;0")&gt;0,D101="m",J101="U14"),
     IF(BK101&gt;Normwerte!$G$12,1,0),
IF(AND(COUNTIF(BK101,"&gt;0")&gt;0,D101="m",J101="U15"),
     IF(BK101&gt;Normwerte!$G$11,1,0),
IF(AND(COUNTIF(BK101,"&gt;0")&gt;0,D101="m",J101="U16"),
     IF(BK101&gt;Normwerte!$G$10,1,0),
IF(AND(COUNTIF(BK101,"&gt;0")&gt;0,D101="m",J101="U17"),
     IF(BK101&gt;Normwerte!$G$9,1,0),
IF(AND(COUNTIF(BK101,"&gt;0")&gt;0,D101="m",J101="U18"),
     IF(BK101&gt;Normwerte!$G$8,1,0),
IF(AND(COUNTIF(BK101,"&gt;0")&gt;0,D101="w",J101="U13"),
     IF(BK101&gt;Normwerte!$G$7,1,0),
IF(AND(COUNTIF(BK101,"&gt;0")&gt;0,D101="w",J101="U14"),
     IF(BK101&gt;Normwerte!$G$6,1,0),
IF(AND(COUNTIF(BK101,"&gt;0")&gt;0,D101="w",J101="U15"),
     IF(BK101&gt;Normwerte!$G$5,1,0),
IF(AND(COUNTIF(BK101,"&gt;0")&gt;0,D101="w",J101="U16"),
     IF(BK101&gt;Normwerte!$G$4,1,0),
IF(AND(COUNTIF(BK101,"&gt;0")&gt;0,D101="w",J101="U17"),
     IF(BK101&gt;Normwerte!$G$3,1,0),
IF(AND(COUNTIF(BK101,"&gt;0")&gt;0,D101="w",J101="U18"),
     IF(BK101&gt;Normwerte!$G$2,1,0),"")
)))))))))))</f>
        <v/>
      </c>
      <c r="BM101" s="6"/>
      <c r="BN101" s="6"/>
      <c r="BO101" s="6"/>
      <c r="BP101" s="6"/>
      <c r="BQ101" s="40" t="str">
        <f>IF(COUNTIF(Table25[[#This Row],[T-Test links
V1
'[s']]:[T-Test links
V2
'[s']]],"&gt;0")&gt;0,
     MIN(Table25[[#This Row],[T-Test links
V1
'[s']]:[T-Test links
V2
'[s']]]),
     "")</f>
        <v/>
      </c>
      <c r="BR101" s="40" t="str">
        <f>IF(COUNTIF(Table25[[#This Row],[T-Test rechts 
V1
'[s']]:[T-Test rechts
V2
'[s']]],"&gt;0")&gt;0,
     MIN(Table25[[#This Row],[T-Test rechts 
V1
'[s']]:[T-Test rechts
V2
'[s']]]),
     "")</f>
        <v/>
      </c>
      <c r="BS101" s="40" t="str">
        <f>IFERROR(IF(AND((Table25[[#This Row],[T-Test links max.
'[s']]],Table25[[#This Row],[T-Test rechts max.
'[s']]]))&gt;0, Table25[[#This Row],[T-Test links max.
'[s']]]+Table25[[#This Row],[T-Test rechts max.
'[s']]])/2, "")</f>
        <v/>
      </c>
      <c r="BT101" s="57" t="str">
        <f t="shared" si="31"/>
        <v/>
      </c>
      <c r="BU101" s="38" t="str">
        <f>IF(AND(COUNTIF(BT101,"&gt;0")&gt;0,D101="m",J101="U13"),
     IF(BT101&gt;Normwerte!$H$13,1,0),
IF(AND(COUNTIF(BT101,"&gt;0")&gt;0,D101="m",J101="U14"),
     IF(BT101&gt;Normwerte!$H$12,1,0),
IF(AND(COUNTIF(BT101,"&gt;0")&gt;0,D101="m",J101="U15"),
     IF(BT101&gt;Normwerte!$H$11,1,0),
IF(AND(COUNTIF(BT101,"&gt;0")&gt;0,D101="m",J101="U16"),
     IF(BT101&gt;Normwerte!$H$10,1,0),
IF(AND(COUNTIF(BT101,"&gt;0")&gt;0,D101="m",J101="U17"),
     IF(BT101&gt;Normwerte!$H$9,1,0),
IF(AND(COUNTIF(BT101,"&gt;0")&gt;0,D101="m",J101="U18"),
     IF(BT101&gt;Normwerte!$H$8,1,0),
IF(AND(COUNTIF(BT101,"&gt;0")&gt;0,D101="w",J101="U13"),
     IF(BT101&gt;Normwerte!$H$7,1,0),
IF(AND(COUNTIF(BT101,"&gt;0")&gt;0,D101="w",J101="U14"),
     IF(BT101&gt;Normwerte!$H$6,1,0),
IF(AND(COUNTIF(BT101,"&gt;0")&gt;0,D101="w",J101="U15"),
     IF(BT101&gt;Normwerte!$H$5,1,0),
IF(AND(COUNTIF(BT101,"&gt;0")&gt;0,D101="w",J101="U16"),
     IF(BT101&gt;Normwerte!$H$4,1,0),
IF(AND(COUNTIF(BT101,"&gt;0")&gt;0,D101="w",J101="U17"),
     IF(BT101&gt;Normwerte!$H$3,1,0),
IF(AND(COUNTIF(BT101,"&gt;0")&gt;0,D101="w",J101="U18"),
     IF(BT101&gt;Normwerte!$H$2,1,0),"")
)))))))))))</f>
        <v/>
      </c>
    </row>
  </sheetData>
  <sheetProtection algorithmName="SHA-512" hashValue="GyemrDrKOBP5Fr4E8KQi0JOXHEF0WPsBnJ9jjAO7+rP+FGFQGak0GXCUNTFqjMgdnpHdS+7MpreOTE0sMrh9NA==" saltValue="pBAjWDR+2T5Q3LR8JuguUg==" spinCount="100000" sheet="1" formatCells="0" formatColumns="0" formatRows="0" insertColumns="0" insertRows="0" insertHyperlinks="0" deleteColumns="0" deleteRows="0" selectLockedCells="1" sort="0" autoFilter="0"/>
  <protectedRanges>
    <protectedRange algorithmName="SHA-512" hashValue="trvP3Sl6o0gSUatckogtBvPskdWJy4rLaH/NFEWK4XjT/9FfjwaPd3nzv8TnOABlNgWQDPGmslykqGFotzGasw==" saltValue="7cWNCJB1KPcxV89wAitusQ==" spinCount="100000" sqref="AE2:AF2 AF3:AF11 AE3:AE101" name="Bereich1"/>
  </protectedRanges>
  <phoneticPr fontId="3" type="noConversion"/>
  <pageMargins left="0.7" right="0.7" top="0.78740157499999996" bottom="0.78740157499999996" header="0.3" footer="0.3"/>
  <pageSetup paperSize="9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86C5-D151-4C4E-B68E-0CB85299DC0D}">
  <dimension ref="A1:AI101"/>
  <sheetViews>
    <sheetView zoomScale="80" zoomScaleNormal="80" workbookViewId="0">
      <pane xSplit="1" topLeftCell="C1" activePane="topRight" state="frozen"/>
      <selection pane="topRight" activeCell="L3" sqref="L3"/>
    </sheetView>
  </sheetViews>
  <sheetFormatPr baseColWidth="10" defaultColWidth="11.3984375" defaultRowHeight="14.25" x14ac:dyDescent="0.45"/>
  <cols>
    <col min="1" max="1" width="7.86328125" style="80" bestFit="1" customWidth="1"/>
    <col min="2" max="2" width="11" style="80" customWidth="1"/>
    <col min="3" max="3" width="13.86328125" style="80" bestFit="1" customWidth="1"/>
    <col min="4" max="4" width="14.3984375" style="80" bestFit="1" customWidth="1"/>
    <col min="5" max="5" width="6.73046875" style="97" customWidth="1"/>
    <col min="6" max="6" width="6.73046875" style="80" customWidth="1"/>
    <col min="7" max="7" width="15.265625" style="86" customWidth="1"/>
    <col min="8" max="10" width="15.1328125" style="86" customWidth="1"/>
    <col min="11" max="11" width="11.59765625" style="86" customWidth="1"/>
    <col min="12" max="12" width="14.1328125" style="80" customWidth="1"/>
    <col min="13" max="13" width="10" style="80" customWidth="1"/>
    <col min="14" max="14" width="15.3984375" style="80" customWidth="1"/>
    <col min="15" max="15" width="14.265625" style="80" customWidth="1"/>
    <col min="16" max="16" width="11" style="80" customWidth="1"/>
    <col min="17" max="17" width="9.1328125" style="80" customWidth="1"/>
    <col min="18" max="18" width="18.3984375" style="80" customWidth="1"/>
    <col min="19" max="19" width="15.73046875" style="80" customWidth="1"/>
    <col min="20" max="20" width="10" style="80" customWidth="1"/>
    <col min="21" max="21" width="11" style="80" customWidth="1"/>
    <col min="22" max="22" width="12.59765625" style="80" customWidth="1"/>
    <col min="23" max="23" width="20.86328125" style="80" bestFit="1" customWidth="1"/>
    <col min="24" max="24" width="9.73046875" style="80" customWidth="1"/>
    <col min="25" max="25" width="9.86328125" style="80" customWidth="1"/>
    <col min="26" max="26" width="21.59765625" style="80" bestFit="1" customWidth="1"/>
    <col min="27" max="27" width="13.1328125" style="80" customWidth="1"/>
    <col min="28" max="28" width="9.3984375" style="80" customWidth="1"/>
    <col min="29" max="29" width="16.73046875" style="80" customWidth="1"/>
    <col min="30" max="32" width="12.3984375" style="80" customWidth="1"/>
    <col min="33" max="33" width="20.73046875" style="80" bestFit="1" customWidth="1"/>
    <col min="34" max="34" width="10.86328125" style="80" customWidth="1"/>
    <col min="35" max="35" width="10.1328125" style="80" customWidth="1"/>
  </cols>
  <sheetData>
    <row r="1" spans="1:35" s="1" customFormat="1" ht="47.25" customHeight="1" x14ac:dyDescent="0.45">
      <c r="A1" s="77" t="s">
        <v>0</v>
      </c>
      <c r="B1" s="77" t="s">
        <v>1</v>
      </c>
      <c r="C1" s="77" t="s">
        <v>2</v>
      </c>
      <c r="D1" s="78" t="s">
        <v>3</v>
      </c>
      <c r="E1" s="78" t="s">
        <v>112</v>
      </c>
      <c r="F1" s="78" t="s">
        <v>115</v>
      </c>
      <c r="G1" s="79" t="s">
        <v>25</v>
      </c>
      <c r="H1" s="79" t="s">
        <v>26</v>
      </c>
      <c r="I1" s="79" t="s">
        <v>27</v>
      </c>
      <c r="J1" s="79" t="s">
        <v>67</v>
      </c>
      <c r="K1" s="79" t="s">
        <v>73</v>
      </c>
      <c r="L1" s="78" t="s">
        <v>6</v>
      </c>
      <c r="M1" s="78" t="s">
        <v>102</v>
      </c>
      <c r="N1" s="78" t="s">
        <v>31</v>
      </c>
      <c r="O1" s="78" t="s">
        <v>32</v>
      </c>
      <c r="P1" s="78" t="s">
        <v>86</v>
      </c>
      <c r="Q1" s="78" t="s">
        <v>103</v>
      </c>
      <c r="R1" s="78" t="s">
        <v>36</v>
      </c>
      <c r="S1" s="78" t="s">
        <v>37</v>
      </c>
      <c r="T1" s="78" t="s">
        <v>85</v>
      </c>
      <c r="U1" s="78" t="s">
        <v>104</v>
      </c>
      <c r="V1" s="78" t="s">
        <v>110</v>
      </c>
      <c r="W1" s="78" t="s">
        <v>41</v>
      </c>
      <c r="X1" s="78" t="s">
        <v>84</v>
      </c>
      <c r="Y1" s="78" t="s">
        <v>105</v>
      </c>
      <c r="Z1" s="78" t="s">
        <v>45</v>
      </c>
      <c r="AA1" s="78" t="s">
        <v>83</v>
      </c>
      <c r="AB1" s="78" t="s">
        <v>106</v>
      </c>
      <c r="AC1" s="78" t="s">
        <v>65</v>
      </c>
      <c r="AD1" s="78" t="s">
        <v>107</v>
      </c>
      <c r="AE1" s="78" t="s">
        <v>108</v>
      </c>
      <c r="AF1" s="78" t="s">
        <v>111</v>
      </c>
      <c r="AG1" s="78" t="s">
        <v>66</v>
      </c>
      <c r="AH1" s="78" t="s">
        <v>81</v>
      </c>
      <c r="AI1" s="78" t="s">
        <v>109</v>
      </c>
    </row>
    <row r="2" spans="1:35" x14ac:dyDescent="0.45">
      <c r="A2" s="80" t="str">
        <f>IF(Table25[[#This Row],[Nr.]]&gt;0,Table25[[#This Row],[Nr.]],"")</f>
        <v/>
      </c>
      <c r="B2" s="80" t="str">
        <f>IF(Table25[[#This Row],[Vorname]]&gt;0,Table25[[#This Row],[Vorname]],"")</f>
        <v/>
      </c>
      <c r="C2" s="80" t="str">
        <f>IF(Table25[[#This Row],[Name]]&gt;0,Table25[[#This Row],[Name]],"")</f>
        <v/>
      </c>
      <c r="D2" s="81" t="str">
        <f>IF(Table25[[#This Row],[Geb.Datum
'[TT.MM.JJJJ']]]&gt;0,Table25[[#This Row],[Geb.Datum
'[TT.MM.JJJJ']]],"")</f>
        <v/>
      </c>
      <c r="E2" s="96" t="str">
        <f>IF(Table25[[#This Row],[Position '[L/AA/MB/S/D']]]&gt;0,Table25[[#This Row],[Position '[L/AA/MB/S/D']]],"")</f>
        <v/>
      </c>
      <c r="F2" s="81" t="str">
        <f>IF(Table25[[#This Row],[Händigkeit '[L/R']]]&gt;0,Table25[[#This Row],[Händigkeit '[L/R']]],"")</f>
        <v/>
      </c>
      <c r="G2" s="82" t="str">
        <f>IF(Table25[[#This Row],[Landeskader
Punkte
Anthro]]&gt;=0,Table25[[#This Row],[Landeskader
Punkte
Anthro]],"")</f>
        <v/>
      </c>
      <c r="H2" s="82" t="str">
        <f>IF(Table25[[#This Row],[Landeskader
Punkte
Sprung]]&gt;=0,Table25[[#This Row],[Landeskader
Punkte
Sprung]],"")</f>
        <v/>
      </c>
      <c r="I2" s="82" t="str">
        <f>IF(Table25[[#This Row],[Landeskader
Punkte
Wurf]]&gt;=0,Table25[[#This Row],[Landeskader
Punkte
Wurf]],"")</f>
        <v/>
      </c>
      <c r="J2" s="82" t="str">
        <f>IF(Table25[[#This Row],[Landeskader
Punkte
T-Test]]&gt;=0,Table25[[#This Row],[Landeskader
Punkte
T-Test]],"")</f>
        <v/>
      </c>
      <c r="K2" s="83" t="str">
        <f>IF(Table25[[#This Row],[Punkte GESAMT]]&gt;=0,Table25[[#This Row],[Punkte GESAMT]],"")</f>
        <v/>
      </c>
      <c r="L2" s="84" t="str">
        <f>IF(Table25[[#This Row],[finale
Körpergröße '[cm']]]&gt;0,Table25[[#This Row],[finale
Körpergröße '[cm']]],"")</f>
        <v/>
      </c>
      <c r="M2" s="85" t="str">
        <f>Table25[[#This Row],[Z Score KF]]</f>
        <v/>
      </c>
      <c r="N2" s="86" t="str">
        <f>IF(Table25[[#This Row],[Jump &amp; Reach 
(CMJ) max.]]&gt;0,Table25[[#This Row],[Jump &amp; Reach 
(CMJ) max.]],"")</f>
        <v/>
      </c>
      <c r="O2" s="87" t="str">
        <f>IF(Table25[[#This Row],[Sprunghöhe
(CMJ) '[cm']]]&gt;0,Table25[[#This Row],[Sprunghöhe
(CMJ) '[cm']]],"")</f>
        <v/>
      </c>
      <c r="P2" s="88" t="str">
        <f>IF(Table25[[#This Row],[Punkte CMJ]]&gt;=0,Table25[[#This Row],[Punkte CMJ]],"")</f>
        <v/>
      </c>
      <c r="Q2" s="85" t="str">
        <f>Table25[[#This Row],[Z-Score CMJ]]</f>
        <v/>
      </c>
      <c r="R2" s="86" t="str">
        <f>IF(Table25[[#This Row],[Jump &amp; Reach 
(Spike) max.]]&gt;0,Table25[[#This Row],[Jump &amp; Reach 
(Spike) max.]],"")</f>
        <v/>
      </c>
      <c r="S2" s="80" t="str">
        <f>IF(Table25[[#This Row],[Sprunghöhe 
Spike '[cm']]]&gt;0,Table25[[#This Row],[Sprunghöhe 
Spike '[cm']]],"")</f>
        <v/>
      </c>
      <c r="T2" s="88" t="str">
        <f>IF(Table25[[#This Row],[Punkte Spike]]&gt;=0,Table25[[#This Row],[Punkte Spike]],"")</f>
        <v/>
      </c>
      <c r="U2" s="85" t="str">
        <f>Table25[[#This Row],[Z Score Spike]]</f>
        <v/>
      </c>
      <c r="V2" s="89" t="str">
        <f>Table25[[#This Row],[Sprung gesamt]]</f>
        <v/>
      </c>
      <c r="W2" s="86" t="str">
        <f>IF(Table25[[#This Row],[Med.Ball Stoß max.
(sitzend) '[cm']]]&gt;0,Table25[[#This Row],[Med.Ball Stoß max.
(sitzend) '[cm']]],"")</f>
        <v/>
      </c>
      <c r="X2" s="88" t="str">
        <f>IF(Table25[[#This Row],[Punkte Stoß]]&gt;=0,Table25[[#This Row],[Punkte Stoß]],"")</f>
        <v/>
      </c>
      <c r="Y2" s="90" t="str">
        <f>Table25[[#This Row],[Z Score Stoß]]</f>
        <v/>
      </c>
      <c r="Z2" s="86" t="str">
        <f>IF(Table25[[#This Row],[Med.Ball Wurf max.
(stehend) '[cm']]]&gt;0,Table25[[#This Row],[Med.Ball Wurf max.
(stehend) '[cm']]],"")</f>
        <v/>
      </c>
      <c r="AA2" s="88" t="str">
        <f>IF(Table25[[#This Row],[Punkte Wurf '[steh.']]]&gt;=0,Table25[[#This Row],[Punkte Wurf '[steh.']]],"")</f>
        <v/>
      </c>
      <c r="AB2" s="85" t="str">
        <f>Table25[[#This Row],[Z Score Wurf]]</f>
        <v/>
      </c>
      <c r="AC2" s="86" t="str">
        <f>IF(Table25[[#This Row],[Schlagballwurf
max.
'[km/h']]]&gt;0,Table25[[#This Row],[Schlagballwurf
max.
'[km/h']]],"")</f>
        <v/>
      </c>
      <c r="AD2" s="88" t="str">
        <f>IF(Table25[[#This Row],[Punkte
Schlagballwurf]]&gt;=0,Table25[[#This Row],[Punkte
Schlagballwurf]],"")</f>
        <v/>
      </c>
      <c r="AE2" s="85" t="str">
        <f>Table25[[#This Row],[Z Score Schlagball]]</f>
        <v/>
      </c>
      <c r="AF2" s="89" t="str">
        <f>Table25[[#This Row],[Wurf gesamt]]</f>
        <v/>
      </c>
      <c r="AG2" s="84" t="str">
        <f>IF(Table25[[#This Row],[T-Test
max.links + max.rechts /2]]&gt;0,Table25[[#This Row],[T-Test
max.links + max.rechts /2]],"")</f>
        <v/>
      </c>
      <c r="AH2" s="88" t="str">
        <f>IF(Table25[[#This Row],[Punkte
T-Test]]&gt;=0,Table25[[#This Row],[Punkte
T-Test]],"")</f>
        <v/>
      </c>
      <c r="AI2" s="85" t="str">
        <f>Table25[[#This Row],[Z Score T-Test]]</f>
        <v/>
      </c>
    </row>
    <row r="3" spans="1:35" x14ac:dyDescent="0.45">
      <c r="A3" s="80" t="str">
        <f>IF(Table25[[#This Row],[Nr.]]&gt;0,Table25[[#This Row],[Nr.]],"")</f>
        <v/>
      </c>
      <c r="B3" s="80" t="str">
        <f>IF(Table25[[#This Row],[Vorname]]&gt;0,Table25[[#This Row],[Vorname]],"")</f>
        <v/>
      </c>
      <c r="C3" s="80" t="str">
        <f>IF(Table25[[#This Row],[Name]]&gt;0,Table25[[#This Row],[Name]],"")</f>
        <v/>
      </c>
      <c r="D3" s="81" t="str">
        <f>IF(Table25[[#This Row],[Geb.Datum
'[TT.MM.JJJJ']]]&gt;0,Table25[[#This Row],[Geb.Datum
'[TT.MM.JJJJ']]],"")</f>
        <v/>
      </c>
      <c r="E3" s="96" t="str">
        <f>IF(Table25[[#This Row],[Position '[L/AA/MB/S/D']]]&gt;0,Table25[[#This Row],[Position '[L/AA/MB/S/D']]],"")</f>
        <v/>
      </c>
      <c r="F3" s="81" t="str">
        <f>IF(Table25[[#This Row],[Händigkeit '[L/R']]]&gt;0,Table25[[#This Row],[Händigkeit '[L/R']]],"")</f>
        <v/>
      </c>
      <c r="G3" s="82" t="str">
        <f>IF(Table25[[#This Row],[Landeskader
Punkte
Anthro]]&gt;=0,Table25[[#This Row],[Landeskader
Punkte
Anthro]],"")</f>
        <v/>
      </c>
      <c r="H3" s="82" t="str">
        <f>IF(Table25[[#This Row],[Landeskader
Punkte
Sprung]]&gt;=0,Table25[[#This Row],[Landeskader
Punkte
Sprung]],"")</f>
        <v/>
      </c>
      <c r="I3" s="82" t="str">
        <f>IF(Table25[[#This Row],[Landeskader
Punkte
Wurf]]&gt;=0,Table25[[#This Row],[Landeskader
Punkte
Wurf]],"")</f>
        <v/>
      </c>
      <c r="J3" s="82" t="str">
        <f>IF(Table25[[#This Row],[Landeskader
Punkte
T-Test]]&gt;=0,Table25[[#This Row],[Landeskader
Punkte
T-Test]],"")</f>
        <v/>
      </c>
      <c r="K3" s="83" t="str">
        <f>IF(Table25[[#This Row],[Punkte GESAMT]]&gt;=0,Table25[[#This Row],[Punkte GESAMT]],"")</f>
        <v/>
      </c>
      <c r="L3" s="84" t="str">
        <f>IF(Table25[[#This Row],[finale
Körpergröße '[cm']]]&gt;0,Table25[[#This Row],[finale
Körpergröße '[cm']]],"")</f>
        <v/>
      </c>
      <c r="M3" s="85" t="str">
        <f>Table25[[#This Row],[Z Score KF]]</f>
        <v/>
      </c>
      <c r="N3" s="86" t="str">
        <f>IF(Table25[[#This Row],[Jump &amp; Reach 
(CMJ) max.]]&gt;0,Table25[[#This Row],[Jump &amp; Reach 
(CMJ) max.]],"")</f>
        <v/>
      </c>
      <c r="O3" s="87" t="str">
        <f>IF(Table25[[#This Row],[Sprunghöhe
(CMJ) '[cm']]]&gt;0,Table25[[#This Row],[Sprunghöhe
(CMJ) '[cm']]],"")</f>
        <v/>
      </c>
      <c r="P3" s="88" t="str">
        <f>IF(Table25[[#This Row],[Punkte CMJ]]&gt;=0,Table25[[#This Row],[Punkte CMJ]],"")</f>
        <v/>
      </c>
      <c r="Q3" s="85" t="str">
        <f>Table25[[#This Row],[Z-Score CMJ]]</f>
        <v/>
      </c>
      <c r="R3" s="86" t="str">
        <f>IF(Table25[[#This Row],[Jump &amp; Reach 
(Spike) max.]]&gt;0,Table25[[#This Row],[Jump &amp; Reach 
(Spike) max.]],"")</f>
        <v/>
      </c>
      <c r="S3" s="80" t="str">
        <f>IF(Table25[[#This Row],[Sprunghöhe 
Spike '[cm']]]&gt;0,Table25[[#This Row],[Sprunghöhe 
Spike '[cm']]],"")</f>
        <v/>
      </c>
      <c r="T3" s="88" t="str">
        <f>IF(Table25[[#This Row],[Punkte Spike]]&gt;=0,Table25[[#This Row],[Punkte Spike]],"")</f>
        <v/>
      </c>
      <c r="U3" s="85" t="str">
        <f>Table25[[#This Row],[Z Score Spike]]</f>
        <v/>
      </c>
      <c r="V3" s="89" t="str">
        <f>Table25[[#This Row],[Sprung gesamt]]</f>
        <v/>
      </c>
      <c r="W3" s="86" t="str">
        <f>IF(Table25[[#This Row],[Med.Ball Stoß max.
(sitzend) '[cm']]]&gt;0,Table25[[#This Row],[Med.Ball Stoß max.
(sitzend) '[cm']]],"")</f>
        <v/>
      </c>
      <c r="X3" s="88" t="str">
        <f>IF(Table25[[#This Row],[Punkte Stoß]]&gt;=0,Table25[[#This Row],[Punkte Stoß]],"")</f>
        <v/>
      </c>
      <c r="Y3" s="90" t="str">
        <f>Table25[[#This Row],[Z Score Stoß]]</f>
        <v/>
      </c>
      <c r="Z3" s="86" t="str">
        <f>IF(Table25[[#This Row],[Med.Ball Wurf max.
(stehend) '[cm']]]&gt;0,Table25[[#This Row],[Med.Ball Wurf max.
(stehend) '[cm']]],"")</f>
        <v/>
      </c>
      <c r="AA3" s="88" t="str">
        <f>IF(Table25[[#This Row],[Punkte Wurf '[steh.']]]&gt;=0,Table25[[#This Row],[Punkte Wurf '[steh.']]],"")</f>
        <v/>
      </c>
      <c r="AB3" s="85" t="str">
        <f>Table25[[#This Row],[Z Score Wurf]]</f>
        <v/>
      </c>
      <c r="AC3" s="86" t="str">
        <f>IF(Table25[[#This Row],[Schlagballwurf
max.
'[km/h']]]&gt;0,Table25[[#This Row],[Schlagballwurf
max.
'[km/h']]],"")</f>
        <v/>
      </c>
      <c r="AD3" s="88" t="str">
        <f>IF(Table25[[#This Row],[Punkte
Schlagballwurf]]&gt;=0,Table25[[#This Row],[Punkte
Schlagballwurf]],"")</f>
        <v/>
      </c>
      <c r="AE3" s="85" t="str">
        <f>Table25[[#This Row],[Z Score Schlagball]]</f>
        <v/>
      </c>
      <c r="AF3" s="89" t="str">
        <f>Table25[[#This Row],[Wurf gesamt]]</f>
        <v/>
      </c>
      <c r="AG3" s="84" t="str">
        <f>IF(Table25[[#This Row],[T-Test
max.links + max.rechts /2]]&gt;0,Table25[[#This Row],[T-Test
max.links + max.rechts /2]],"")</f>
        <v/>
      </c>
      <c r="AH3" s="88" t="str">
        <f>IF(Table25[[#This Row],[Punkte
T-Test]]&gt;=0,Table25[[#This Row],[Punkte
T-Test]],"")</f>
        <v/>
      </c>
      <c r="AI3" s="85" t="str">
        <f>Table25[[#This Row],[Z Score T-Test]]</f>
        <v/>
      </c>
    </row>
    <row r="4" spans="1:35" x14ac:dyDescent="0.45">
      <c r="A4" s="80" t="str">
        <f>IF(Table25[[#This Row],[Nr.]]&gt;0,Table25[[#This Row],[Nr.]],"")</f>
        <v/>
      </c>
      <c r="B4" s="80" t="str">
        <f>IF(Table25[[#This Row],[Vorname]]&gt;0,Table25[[#This Row],[Vorname]],"")</f>
        <v/>
      </c>
      <c r="C4" s="80" t="str">
        <f>IF(Table25[[#This Row],[Name]]&gt;0,Table25[[#This Row],[Name]],"")</f>
        <v/>
      </c>
      <c r="D4" s="81" t="str">
        <f>IF(Table25[[#This Row],[Geb.Datum
'[TT.MM.JJJJ']]]&gt;0,Table25[[#This Row],[Geb.Datum
'[TT.MM.JJJJ']]],"")</f>
        <v/>
      </c>
      <c r="E4" s="96" t="str">
        <f>IF(Table25[[#This Row],[Position '[L/AA/MB/S/D']]]&gt;0,Table25[[#This Row],[Position '[L/AA/MB/S/D']]],"")</f>
        <v/>
      </c>
      <c r="F4" s="81" t="str">
        <f>IF(Table25[[#This Row],[Händigkeit '[L/R']]]&gt;0,Table25[[#This Row],[Händigkeit '[L/R']]],"")</f>
        <v/>
      </c>
      <c r="G4" s="82" t="str">
        <f>IF(Table25[[#This Row],[Landeskader
Punkte
Anthro]]&gt;=0,Table25[[#This Row],[Landeskader
Punkte
Anthro]],"")</f>
        <v/>
      </c>
      <c r="H4" s="82" t="str">
        <f>IF(Table25[[#This Row],[Landeskader
Punkte
Sprung]]&gt;=0,Table25[[#This Row],[Landeskader
Punkte
Sprung]],"")</f>
        <v/>
      </c>
      <c r="I4" s="82" t="str">
        <f>IF(Table25[[#This Row],[Landeskader
Punkte
Wurf]]&gt;=0,Table25[[#This Row],[Landeskader
Punkte
Wurf]],"")</f>
        <v/>
      </c>
      <c r="J4" s="82" t="str">
        <f>IF(Table25[[#This Row],[Landeskader
Punkte
T-Test]]&gt;=0,Table25[[#This Row],[Landeskader
Punkte
T-Test]],"")</f>
        <v/>
      </c>
      <c r="K4" s="83" t="str">
        <f>IF(Table25[[#This Row],[Punkte GESAMT]]&gt;=0,Table25[[#This Row],[Punkte GESAMT]],"")</f>
        <v/>
      </c>
      <c r="L4" s="84" t="str">
        <f>IF(Table25[[#This Row],[finale
Körpergröße '[cm']]]&gt;0,Table25[[#This Row],[finale
Körpergröße '[cm']]],"")</f>
        <v/>
      </c>
      <c r="M4" s="85" t="str">
        <f>Table25[[#This Row],[Z Score KF]]</f>
        <v/>
      </c>
      <c r="N4" s="86" t="str">
        <f>IF(Table25[[#This Row],[Jump &amp; Reach 
(CMJ) max.]]&gt;0,Table25[[#This Row],[Jump &amp; Reach 
(CMJ) max.]],"")</f>
        <v/>
      </c>
      <c r="O4" s="87" t="str">
        <f>IF(Table25[[#This Row],[Sprunghöhe
(CMJ) '[cm']]]&gt;0,Table25[[#This Row],[Sprunghöhe
(CMJ) '[cm']]],"")</f>
        <v/>
      </c>
      <c r="P4" s="88" t="str">
        <f>IF(Table25[[#This Row],[Punkte CMJ]]&gt;=0,Table25[[#This Row],[Punkte CMJ]],"")</f>
        <v/>
      </c>
      <c r="Q4" s="85" t="str">
        <f>Table25[[#This Row],[Z-Score CMJ]]</f>
        <v/>
      </c>
      <c r="R4" s="86" t="str">
        <f>IF(Table25[[#This Row],[Jump &amp; Reach 
(Spike) max.]]&gt;0,Table25[[#This Row],[Jump &amp; Reach 
(Spike) max.]],"")</f>
        <v/>
      </c>
      <c r="S4" s="80" t="str">
        <f>IF(Table25[[#This Row],[Sprunghöhe 
Spike '[cm']]]&gt;0,Table25[[#This Row],[Sprunghöhe 
Spike '[cm']]],"")</f>
        <v/>
      </c>
      <c r="T4" s="88" t="str">
        <f>IF(Table25[[#This Row],[Punkte Spike]]&gt;=0,Table25[[#This Row],[Punkte Spike]],"")</f>
        <v/>
      </c>
      <c r="U4" s="85" t="str">
        <f>Table25[[#This Row],[Z Score Spike]]</f>
        <v/>
      </c>
      <c r="V4" s="89" t="str">
        <f>Table25[[#This Row],[Sprung gesamt]]</f>
        <v/>
      </c>
      <c r="W4" s="86" t="str">
        <f>IF(Table25[[#This Row],[Med.Ball Stoß max.
(sitzend) '[cm']]]&gt;0,Table25[[#This Row],[Med.Ball Stoß max.
(sitzend) '[cm']]],"")</f>
        <v/>
      </c>
      <c r="X4" s="88" t="str">
        <f>IF(Table25[[#This Row],[Punkte Stoß]]&gt;=0,Table25[[#This Row],[Punkte Stoß]],"")</f>
        <v/>
      </c>
      <c r="Y4" s="90" t="str">
        <f>Table25[[#This Row],[Z Score Stoß]]</f>
        <v/>
      </c>
      <c r="Z4" s="86" t="str">
        <f>IF(Table25[[#This Row],[Med.Ball Wurf max.
(stehend) '[cm']]]&gt;0,Table25[[#This Row],[Med.Ball Wurf max.
(stehend) '[cm']]],"")</f>
        <v/>
      </c>
      <c r="AA4" s="88" t="str">
        <f>IF(Table25[[#This Row],[Punkte Wurf '[steh.']]]&gt;=0,Table25[[#This Row],[Punkte Wurf '[steh.']]],"")</f>
        <v/>
      </c>
      <c r="AB4" s="85" t="str">
        <f>Table25[[#This Row],[Z Score Wurf]]</f>
        <v/>
      </c>
      <c r="AC4" s="86" t="str">
        <f>IF(Table25[[#This Row],[Schlagballwurf
max.
'[km/h']]]&gt;0,Table25[[#This Row],[Schlagballwurf
max.
'[km/h']]],"")</f>
        <v/>
      </c>
      <c r="AD4" s="88" t="str">
        <f>IF(Table25[[#This Row],[Punkte
Schlagballwurf]]&gt;=0,Table25[[#This Row],[Punkte
Schlagballwurf]],"")</f>
        <v/>
      </c>
      <c r="AE4" s="85" t="str">
        <f>Table25[[#This Row],[Z Score Schlagball]]</f>
        <v/>
      </c>
      <c r="AF4" s="89" t="str">
        <f>Table25[[#This Row],[Wurf gesamt]]</f>
        <v/>
      </c>
      <c r="AG4" s="84" t="str">
        <f>IF(Table25[[#This Row],[T-Test
max.links + max.rechts /2]]&gt;0,Table25[[#This Row],[T-Test
max.links + max.rechts /2]],"")</f>
        <v/>
      </c>
      <c r="AH4" s="88" t="str">
        <f>IF(Table25[[#This Row],[Punkte
T-Test]]&gt;=0,Table25[[#This Row],[Punkte
T-Test]],"")</f>
        <v/>
      </c>
      <c r="AI4" s="85" t="str">
        <f>Table25[[#This Row],[Z Score T-Test]]</f>
        <v/>
      </c>
    </row>
    <row r="5" spans="1:35" x14ac:dyDescent="0.45">
      <c r="A5" s="80" t="str">
        <f>IF(Table25[[#This Row],[Nr.]]&gt;0,Table25[[#This Row],[Nr.]],"")</f>
        <v/>
      </c>
      <c r="B5" s="80" t="str">
        <f>IF(Table25[[#This Row],[Vorname]]&gt;0,Table25[[#This Row],[Vorname]],"")</f>
        <v/>
      </c>
      <c r="C5" s="80" t="str">
        <f>IF(Table25[[#This Row],[Name]]&gt;0,Table25[[#This Row],[Name]],"")</f>
        <v/>
      </c>
      <c r="D5" s="81" t="str">
        <f>IF(Table25[[#This Row],[Geb.Datum
'[TT.MM.JJJJ']]]&gt;0,Table25[[#This Row],[Geb.Datum
'[TT.MM.JJJJ']]],"")</f>
        <v/>
      </c>
      <c r="E5" s="96" t="str">
        <f>IF(Table25[[#This Row],[Position '[L/AA/MB/S/D']]]&gt;0,Table25[[#This Row],[Position '[L/AA/MB/S/D']]],"")</f>
        <v/>
      </c>
      <c r="F5" s="81" t="str">
        <f>IF(Table25[[#This Row],[Händigkeit '[L/R']]]&gt;0,Table25[[#This Row],[Händigkeit '[L/R']]],"")</f>
        <v/>
      </c>
      <c r="G5" s="82" t="str">
        <f>IF(Table25[[#This Row],[Landeskader
Punkte
Anthro]]&gt;=0,Table25[[#This Row],[Landeskader
Punkte
Anthro]],"")</f>
        <v/>
      </c>
      <c r="H5" s="82" t="str">
        <f>IF(Table25[[#This Row],[Landeskader
Punkte
Sprung]]&gt;=0,Table25[[#This Row],[Landeskader
Punkte
Sprung]],"")</f>
        <v/>
      </c>
      <c r="I5" s="82" t="str">
        <f>IF(Table25[[#This Row],[Landeskader
Punkte
Wurf]]&gt;=0,Table25[[#This Row],[Landeskader
Punkte
Wurf]],"")</f>
        <v/>
      </c>
      <c r="J5" s="82" t="str">
        <f>IF(Table25[[#This Row],[Landeskader
Punkte
T-Test]]&gt;=0,Table25[[#This Row],[Landeskader
Punkte
T-Test]],"")</f>
        <v/>
      </c>
      <c r="K5" s="83" t="str">
        <f>IF(Table25[[#This Row],[Punkte GESAMT]]&gt;=0,Table25[[#This Row],[Punkte GESAMT]],"")</f>
        <v/>
      </c>
      <c r="L5" s="84" t="str">
        <f>IF(Table25[[#This Row],[finale
Körpergröße '[cm']]]&gt;0,Table25[[#This Row],[finale
Körpergröße '[cm']]],"")</f>
        <v/>
      </c>
      <c r="M5" s="85" t="str">
        <f>Table25[[#This Row],[Z Score KF]]</f>
        <v/>
      </c>
      <c r="N5" s="86" t="str">
        <f>IF(Table25[[#This Row],[Jump &amp; Reach 
(CMJ) max.]]&gt;0,Table25[[#This Row],[Jump &amp; Reach 
(CMJ) max.]],"")</f>
        <v/>
      </c>
      <c r="O5" s="87" t="str">
        <f>IF(Table25[[#This Row],[Sprunghöhe
(CMJ) '[cm']]]&gt;0,Table25[[#This Row],[Sprunghöhe
(CMJ) '[cm']]],"")</f>
        <v/>
      </c>
      <c r="P5" s="88" t="str">
        <f>IF(Table25[[#This Row],[Punkte CMJ]]&gt;=0,Table25[[#This Row],[Punkte CMJ]],"")</f>
        <v/>
      </c>
      <c r="Q5" s="85" t="str">
        <f>Table25[[#This Row],[Z-Score CMJ]]</f>
        <v/>
      </c>
      <c r="R5" s="86" t="str">
        <f>IF(Table25[[#This Row],[Jump &amp; Reach 
(Spike) max.]]&gt;0,Table25[[#This Row],[Jump &amp; Reach 
(Spike) max.]],"")</f>
        <v/>
      </c>
      <c r="S5" s="80" t="str">
        <f>IF(Table25[[#This Row],[Sprunghöhe 
Spike '[cm']]]&gt;0,Table25[[#This Row],[Sprunghöhe 
Spike '[cm']]],"")</f>
        <v/>
      </c>
      <c r="T5" s="88" t="str">
        <f>IF(Table25[[#This Row],[Punkte Spike]]&gt;=0,Table25[[#This Row],[Punkte Spike]],"")</f>
        <v/>
      </c>
      <c r="U5" s="85" t="str">
        <f>Table25[[#This Row],[Z Score Spike]]</f>
        <v/>
      </c>
      <c r="V5" s="89" t="str">
        <f>Table25[[#This Row],[Sprung gesamt]]</f>
        <v/>
      </c>
      <c r="W5" s="86" t="str">
        <f>IF(Table25[[#This Row],[Med.Ball Stoß max.
(sitzend) '[cm']]]&gt;0,Table25[[#This Row],[Med.Ball Stoß max.
(sitzend) '[cm']]],"")</f>
        <v/>
      </c>
      <c r="X5" s="88" t="str">
        <f>IF(Table25[[#This Row],[Punkte Stoß]]&gt;=0,Table25[[#This Row],[Punkte Stoß]],"")</f>
        <v/>
      </c>
      <c r="Y5" s="90" t="str">
        <f>Table25[[#This Row],[Z Score Stoß]]</f>
        <v/>
      </c>
      <c r="Z5" s="86" t="str">
        <f>IF(Table25[[#This Row],[Med.Ball Wurf max.
(stehend) '[cm']]]&gt;0,Table25[[#This Row],[Med.Ball Wurf max.
(stehend) '[cm']]],"")</f>
        <v/>
      </c>
      <c r="AA5" s="88" t="str">
        <f>IF(Table25[[#This Row],[Punkte Wurf '[steh.']]]&gt;=0,Table25[[#This Row],[Punkte Wurf '[steh.']]],"")</f>
        <v/>
      </c>
      <c r="AB5" s="85" t="str">
        <f>Table25[[#This Row],[Z Score Wurf]]</f>
        <v/>
      </c>
      <c r="AC5" s="86" t="str">
        <f>IF(Table25[[#This Row],[Schlagballwurf
max.
'[km/h']]]&gt;0,Table25[[#This Row],[Schlagballwurf
max.
'[km/h']]],"")</f>
        <v/>
      </c>
      <c r="AD5" s="88" t="str">
        <f>IF(Table25[[#This Row],[Punkte
Schlagballwurf]]&gt;=0,Table25[[#This Row],[Punkte
Schlagballwurf]],"")</f>
        <v/>
      </c>
      <c r="AE5" s="85" t="str">
        <f>Table25[[#This Row],[Z Score Schlagball]]</f>
        <v/>
      </c>
      <c r="AF5" s="89" t="str">
        <f>Table25[[#This Row],[Wurf gesamt]]</f>
        <v/>
      </c>
      <c r="AG5" s="84" t="str">
        <f>IF(Table25[[#This Row],[T-Test
max.links + max.rechts /2]]&gt;0,Table25[[#This Row],[T-Test
max.links + max.rechts /2]],"")</f>
        <v/>
      </c>
      <c r="AH5" s="88" t="str">
        <f>IF(Table25[[#This Row],[Punkte
T-Test]]&gt;=0,Table25[[#This Row],[Punkte
T-Test]],"")</f>
        <v/>
      </c>
      <c r="AI5" s="85" t="str">
        <f>Table25[[#This Row],[Z Score T-Test]]</f>
        <v/>
      </c>
    </row>
    <row r="6" spans="1:35" x14ac:dyDescent="0.45">
      <c r="A6" s="80" t="str">
        <f>IF(Table25[[#This Row],[Nr.]]&gt;0,Table25[[#This Row],[Nr.]],"")</f>
        <v/>
      </c>
      <c r="B6" s="80" t="str">
        <f>IF(Table25[[#This Row],[Vorname]]&gt;0,Table25[[#This Row],[Vorname]],"")</f>
        <v/>
      </c>
      <c r="C6" s="80" t="str">
        <f>IF(Table25[[#This Row],[Name]]&gt;0,Table25[[#This Row],[Name]],"")</f>
        <v/>
      </c>
      <c r="D6" s="81" t="str">
        <f>IF(Table25[[#This Row],[Geb.Datum
'[TT.MM.JJJJ']]]&gt;0,Table25[[#This Row],[Geb.Datum
'[TT.MM.JJJJ']]],"")</f>
        <v/>
      </c>
      <c r="E6" s="96" t="str">
        <f>IF(Table25[[#This Row],[Position '[L/AA/MB/S/D']]]&gt;0,Table25[[#This Row],[Position '[L/AA/MB/S/D']]],"")</f>
        <v/>
      </c>
      <c r="F6" s="81" t="str">
        <f>IF(Table25[[#This Row],[Händigkeit '[L/R']]]&gt;0,Table25[[#This Row],[Händigkeit '[L/R']]],"")</f>
        <v/>
      </c>
      <c r="G6" s="82" t="str">
        <f>IF(Table25[[#This Row],[Landeskader
Punkte
Anthro]]&gt;=0,Table25[[#This Row],[Landeskader
Punkte
Anthro]],"")</f>
        <v/>
      </c>
      <c r="H6" s="82" t="str">
        <f>IF(Table25[[#This Row],[Landeskader
Punkte
Sprung]]&gt;=0,Table25[[#This Row],[Landeskader
Punkte
Sprung]],"")</f>
        <v/>
      </c>
      <c r="I6" s="82" t="str">
        <f>IF(Table25[[#This Row],[Landeskader
Punkte
Wurf]]&gt;=0,Table25[[#This Row],[Landeskader
Punkte
Wurf]],"")</f>
        <v/>
      </c>
      <c r="J6" s="82" t="str">
        <f>IF(Table25[[#This Row],[Landeskader
Punkte
T-Test]]&gt;=0,Table25[[#This Row],[Landeskader
Punkte
T-Test]],"")</f>
        <v/>
      </c>
      <c r="K6" s="83" t="str">
        <f>IF(Table25[[#This Row],[Punkte GESAMT]]&gt;=0,Table25[[#This Row],[Punkte GESAMT]],"")</f>
        <v/>
      </c>
      <c r="L6" s="84" t="str">
        <f>IF(Table25[[#This Row],[finale
Körpergröße '[cm']]]&gt;0,Table25[[#This Row],[finale
Körpergröße '[cm']]],"")</f>
        <v/>
      </c>
      <c r="M6" s="85" t="str">
        <f>Table25[[#This Row],[Z Score KF]]</f>
        <v/>
      </c>
      <c r="N6" s="86" t="str">
        <f>IF(Table25[[#This Row],[Jump &amp; Reach 
(CMJ) max.]]&gt;0,Table25[[#This Row],[Jump &amp; Reach 
(CMJ) max.]],"")</f>
        <v/>
      </c>
      <c r="O6" s="87" t="str">
        <f>IF(Table25[[#This Row],[Sprunghöhe
(CMJ) '[cm']]]&gt;0,Table25[[#This Row],[Sprunghöhe
(CMJ) '[cm']]],"")</f>
        <v/>
      </c>
      <c r="P6" s="88" t="str">
        <f>IF(Table25[[#This Row],[Punkte CMJ]]&gt;=0,Table25[[#This Row],[Punkte CMJ]],"")</f>
        <v/>
      </c>
      <c r="Q6" s="85" t="str">
        <f>Table25[[#This Row],[Z-Score CMJ]]</f>
        <v/>
      </c>
      <c r="R6" s="86" t="str">
        <f>IF(Table25[[#This Row],[Jump &amp; Reach 
(Spike) max.]]&gt;0,Table25[[#This Row],[Jump &amp; Reach 
(Spike) max.]],"")</f>
        <v/>
      </c>
      <c r="S6" s="80" t="str">
        <f>IF(Table25[[#This Row],[Sprunghöhe 
Spike '[cm']]]&gt;0,Table25[[#This Row],[Sprunghöhe 
Spike '[cm']]],"")</f>
        <v/>
      </c>
      <c r="T6" s="88" t="str">
        <f>IF(Table25[[#This Row],[Punkte Spike]]&gt;=0,Table25[[#This Row],[Punkte Spike]],"")</f>
        <v/>
      </c>
      <c r="U6" s="85" t="str">
        <f>Table25[[#This Row],[Z Score Spike]]</f>
        <v/>
      </c>
      <c r="V6" s="89" t="str">
        <f>Table25[[#This Row],[Sprung gesamt]]</f>
        <v/>
      </c>
      <c r="W6" s="86" t="str">
        <f>IF(Table25[[#This Row],[Med.Ball Stoß max.
(sitzend) '[cm']]]&gt;0,Table25[[#This Row],[Med.Ball Stoß max.
(sitzend) '[cm']]],"")</f>
        <v/>
      </c>
      <c r="X6" s="88" t="str">
        <f>IF(Table25[[#This Row],[Punkte Stoß]]&gt;=0,Table25[[#This Row],[Punkte Stoß]],"")</f>
        <v/>
      </c>
      <c r="Y6" s="90" t="str">
        <f>Table25[[#This Row],[Z Score Stoß]]</f>
        <v/>
      </c>
      <c r="Z6" s="86" t="str">
        <f>IF(Table25[[#This Row],[Med.Ball Wurf max.
(stehend) '[cm']]]&gt;0,Table25[[#This Row],[Med.Ball Wurf max.
(stehend) '[cm']]],"")</f>
        <v/>
      </c>
      <c r="AA6" s="88" t="str">
        <f>IF(Table25[[#This Row],[Punkte Wurf '[steh.']]]&gt;=0,Table25[[#This Row],[Punkte Wurf '[steh.']]],"")</f>
        <v/>
      </c>
      <c r="AB6" s="85" t="str">
        <f>Table25[[#This Row],[Z Score Wurf]]</f>
        <v/>
      </c>
      <c r="AC6" s="86" t="str">
        <f>IF(Table25[[#This Row],[Schlagballwurf
max.
'[km/h']]]&gt;0,Table25[[#This Row],[Schlagballwurf
max.
'[km/h']]],"")</f>
        <v/>
      </c>
      <c r="AD6" s="88" t="str">
        <f>IF(Table25[[#This Row],[Punkte
Schlagballwurf]]&gt;=0,Table25[[#This Row],[Punkte
Schlagballwurf]],"")</f>
        <v/>
      </c>
      <c r="AE6" s="85" t="str">
        <f>Table25[[#This Row],[Z Score Schlagball]]</f>
        <v/>
      </c>
      <c r="AF6" s="89" t="str">
        <f>Table25[[#This Row],[Wurf gesamt]]</f>
        <v/>
      </c>
      <c r="AG6" s="84" t="str">
        <f>IF(Table25[[#This Row],[T-Test
max.links + max.rechts /2]]&gt;0,Table25[[#This Row],[T-Test
max.links + max.rechts /2]],"")</f>
        <v/>
      </c>
      <c r="AH6" s="88" t="str">
        <f>IF(Table25[[#This Row],[Punkte
T-Test]]&gt;=0,Table25[[#This Row],[Punkte
T-Test]],"")</f>
        <v/>
      </c>
      <c r="AI6" s="85" t="str">
        <f>Table25[[#This Row],[Z Score T-Test]]</f>
        <v/>
      </c>
    </row>
    <row r="7" spans="1:35" x14ac:dyDescent="0.45">
      <c r="A7" s="80" t="str">
        <f>IF(Table25[[#This Row],[Nr.]]&gt;0,Table25[[#This Row],[Nr.]],"")</f>
        <v/>
      </c>
      <c r="B7" s="80" t="str">
        <f>IF(Table25[[#This Row],[Vorname]]&gt;0,Table25[[#This Row],[Vorname]],"")</f>
        <v/>
      </c>
      <c r="C7" s="80" t="str">
        <f>IF(Table25[[#This Row],[Name]]&gt;0,Table25[[#This Row],[Name]],"")</f>
        <v/>
      </c>
      <c r="D7" s="81" t="str">
        <f>IF(Table25[[#This Row],[Geb.Datum
'[TT.MM.JJJJ']]]&gt;0,Table25[[#This Row],[Geb.Datum
'[TT.MM.JJJJ']]],"")</f>
        <v/>
      </c>
      <c r="E7" s="96" t="str">
        <f>IF(Table25[[#This Row],[Position '[L/AA/MB/S/D']]]&gt;0,Table25[[#This Row],[Position '[L/AA/MB/S/D']]],"")</f>
        <v/>
      </c>
      <c r="F7" s="81" t="str">
        <f>IF(Table25[[#This Row],[Händigkeit '[L/R']]]&gt;0,Table25[[#This Row],[Händigkeit '[L/R']]],"")</f>
        <v/>
      </c>
      <c r="G7" s="82" t="str">
        <f>IF(Table25[[#This Row],[Landeskader
Punkte
Anthro]]&gt;=0,Table25[[#This Row],[Landeskader
Punkte
Anthro]],"")</f>
        <v/>
      </c>
      <c r="H7" s="82" t="str">
        <f>IF(Table25[[#This Row],[Landeskader
Punkte
Sprung]]&gt;=0,Table25[[#This Row],[Landeskader
Punkte
Sprung]],"")</f>
        <v/>
      </c>
      <c r="I7" s="82" t="str">
        <f>IF(Table25[[#This Row],[Landeskader
Punkte
Wurf]]&gt;=0,Table25[[#This Row],[Landeskader
Punkte
Wurf]],"")</f>
        <v/>
      </c>
      <c r="J7" s="82" t="str">
        <f>IF(Table25[[#This Row],[Landeskader
Punkte
T-Test]]&gt;=0,Table25[[#This Row],[Landeskader
Punkte
T-Test]],"")</f>
        <v/>
      </c>
      <c r="K7" s="83" t="str">
        <f>IF(Table25[[#This Row],[Punkte GESAMT]]&gt;=0,Table25[[#This Row],[Punkte GESAMT]],"")</f>
        <v/>
      </c>
      <c r="L7" s="84" t="str">
        <f>IF(Table25[[#This Row],[finale
Körpergröße '[cm']]]&gt;0,Table25[[#This Row],[finale
Körpergröße '[cm']]],"")</f>
        <v/>
      </c>
      <c r="M7" s="85" t="str">
        <f>Table25[[#This Row],[Z Score KF]]</f>
        <v/>
      </c>
      <c r="N7" s="86" t="str">
        <f>IF(Table25[[#This Row],[Jump &amp; Reach 
(CMJ) max.]]&gt;0,Table25[[#This Row],[Jump &amp; Reach 
(CMJ) max.]],"")</f>
        <v/>
      </c>
      <c r="O7" s="87" t="str">
        <f>IF(Table25[[#This Row],[Sprunghöhe
(CMJ) '[cm']]]&gt;0,Table25[[#This Row],[Sprunghöhe
(CMJ) '[cm']]],"")</f>
        <v/>
      </c>
      <c r="P7" s="88" t="str">
        <f>IF(Table25[[#This Row],[Punkte CMJ]]&gt;=0,Table25[[#This Row],[Punkte CMJ]],"")</f>
        <v/>
      </c>
      <c r="Q7" s="85" t="str">
        <f>Table25[[#This Row],[Z-Score CMJ]]</f>
        <v/>
      </c>
      <c r="R7" s="86" t="str">
        <f>IF(Table25[[#This Row],[Jump &amp; Reach 
(Spike) max.]]&gt;0,Table25[[#This Row],[Jump &amp; Reach 
(Spike) max.]],"")</f>
        <v/>
      </c>
      <c r="S7" s="80" t="str">
        <f>IF(Table25[[#This Row],[Sprunghöhe 
Spike '[cm']]]&gt;0,Table25[[#This Row],[Sprunghöhe 
Spike '[cm']]],"")</f>
        <v/>
      </c>
      <c r="T7" s="88" t="str">
        <f>IF(Table25[[#This Row],[Punkte Spike]]&gt;=0,Table25[[#This Row],[Punkte Spike]],"")</f>
        <v/>
      </c>
      <c r="U7" s="85" t="str">
        <f>Table25[[#This Row],[Z Score Spike]]</f>
        <v/>
      </c>
      <c r="V7" s="89" t="str">
        <f>Table25[[#This Row],[Sprung gesamt]]</f>
        <v/>
      </c>
      <c r="W7" s="86" t="str">
        <f>IF(Table25[[#This Row],[Med.Ball Stoß max.
(sitzend) '[cm']]]&gt;0,Table25[[#This Row],[Med.Ball Stoß max.
(sitzend) '[cm']]],"")</f>
        <v/>
      </c>
      <c r="X7" s="88" t="str">
        <f>IF(Table25[[#This Row],[Punkte Stoß]]&gt;=0,Table25[[#This Row],[Punkte Stoß]],"")</f>
        <v/>
      </c>
      <c r="Y7" s="90" t="str">
        <f>Table25[[#This Row],[Z Score Stoß]]</f>
        <v/>
      </c>
      <c r="Z7" s="86" t="str">
        <f>IF(Table25[[#This Row],[Med.Ball Wurf max.
(stehend) '[cm']]]&gt;0,Table25[[#This Row],[Med.Ball Wurf max.
(stehend) '[cm']]],"")</f>
        <v/>
      </c>
      <c r="AA7" s="88" t="str">
        <f>IF(Table25[[#This Row],[Punkte Wurf '[steh.']]]&gt;=0,Table25[[#This Row],[Punkte Wurf '[steh.']]],"")</f>
        <v/>
      </c>
      <c r="AB7" s="85" t="str">
        <f>Table25[[#This Row],[Z Score Wurf]]</f>
        <v/>
      </c>
      <c r="AC7" s="86" t="str">
        <f>IF(Table25[[#This Row],[Schlagballwurf
max.
'[km/h']]]&gt;0,Table25[[#This Row],[Schlagballwurf
max.
'[km/h']]],"")</f>
        <v/>
      </c>
      <c r="AD7" s="88" t="str">
        <f>IF(Table25[[#This Row],[Punkte
Schlagballwurf]]&gt;=0,Table25[[#This Row],[Punkte
Schlagballwurf]],"")</f>
        <v/>
      </c>
      <c r="AE7" s="85" t="str">
        <f>Table25[[#This Row],[Z Score Schlagball]]</f>
        <v/>
      </c>
      <c r="AF7" s="89" t="str">
        <f>Table25[[#This Row],[Wurf gesamt]]</f>
        <v/>
      </c>
      <c r="AG7" s="84" t="str">
        <f>IF(Table25[[#This Row],[T-Test
max.links + max.rechts /2]]&gt;0,Table25[[#This Row],[T-Test
max.links + max.rechts /2]],"")</f>
        <v/>
      </c>
      <c r="AH7" s="88" t="str">
        <f>IF(Table25[[#This Row],[Punkte
T-Test]]&gt;=0,Table25[[#This Row],[Punkte
T-Test]],"")</f>
        <v/>
      </c>
      <c r="AI7" s="85" t="str">
        <f>Table25[[#This Row],[Z Score T-Test]]</f>
        <v/>
      </c>
    </row>
    <row r="8" spans="1:35" x14ac:dyDescent="0.45">
      <c r="A8" s="80" t="str">
        <f>IF(Table25[[#This Row],[Nr.]]&gt;0,Table25[[#This Row],[Nr.]],"")</f>
        <v/>
      </c>
      <c r="B8" s="80" t="str">
        <f>IF(Table25[[#This Row],[Vorname]]&gt;0,Table25[[#This Row],[Vorname]],"")</f>
        <v/>
      </c>
      <c r="C8" s="80" t="str">
        <f>IF(Table25[[#This Row],[Name]]&gt;0,Table25[[#This Row],[Name]],"")</f>
        <v/>
      </c>
      <c r="D8" s="81" t="str">
        <f>IF(Table25[[#This Row],[Geb.Datum
'[TT.MM.JJJJ']]]&gt;0,Table25[[#This Row],[Geb.Datum
'[TT.MM.JJJJ']]],"")</f>
        <v/>
      </c>
      <c r="E8" s="96" t="str">
        <f>IF(Table25[[#This Row],[Position '[L/AA/MB/S/D']]]&gt;0,Table25[[#This Row],[Position '[L/AA/MB/S/D']]],"")</f>
        <v/>
      </c>
      <c r="F8" s="81" t="str">
        <f>IF(Table25[[#This Row],[Händigkeit '[L/R']]]&gt;0,Table25[[#This Row],[Händigkeit '[L/R']]],"")</f>
        <v/>
      </c>
      <c r="G8" s="82" t="str">
        <f>IF(Table25[[#This Row],[Landeskader
Punkte
Anthro]]&gt;=0,Table25[[#This Row],[Landeskader
Punkte
Anthro]],"")</f>
        <v/>
      </c>
      <c r="H8" s="82" t="str">
        <f>IF(Table25[[#This Row],[Landeskader
Punkte
Sprung]]&gt;=0,Table25[[#This Row],[Landeskader
Punkte
Sprung]],"")</f>
        <v/>
      </c>
      <c r="I8" s="82" t="str">
        <f>IF(Table25[[#This Row],[Landeskader
Punkte
Wurf]]&gt;=0,Table25[[#This Row],[Landeskader
Punkte
Wurf]],"")</f>
        <v/>
      </c>
      <c r="J8" s="82" t="str">
        <f>IF(Table25[[#This Row],[Landeskader
Punkte
T-Test]]&gt;=0,Table25[[#This Row],[Landeskader
Punkte
T-Test]],"")</f>
        <v/>
      </c>
      <c r="K8" s="83" t="str">
        <f>IF(Table25[[#This Row],[Punkte GESAMT]]&gt;=0,Table25[[#This Row],[Punkte GESAMT]],"")</f>
        <v/>
      </c>
      <c r="L8" s="84" t="str">
        <f>IF(Table25[[#This Row],[finale
Körpergröße '[cm']]]&gt;0,Table25[[#This Row],[finale
Körpergröße '[cm']]],"")</f>
        <v/>
      </c>
      <c r="M8" s="85" t="str">
        <f>Table25[[#This Row],[Z Score KF]]</f>
        <v/>
      </c>
      <c r="N8" s="86" t="str">
        <f>IF(Table25[[#This Row],[Jump &amp; Reach 
(CMJ) max.]]&gt;0,Table25[[#This Row],[Jump &amp; Reach 
(CMJ) max.]],"")</f>
        <v/>
      </c>
      <c r="O8" s="87" t="str">
        <f>IF(Table25[[#This Row],[Sprunghöhe
(CMJ) '[cm']]]&gt;0,Table25[[#This Row],[Sprunghöhe
(CMJ) '[cm']]],"")</f>
        <v/>
      </c>
      <c r="P8" s="88" t="str">
        <f>IF(Table25[[#This Row],[Punkte CMJ]]&gt;=0,Table25[[#This Row],[Punkte CMJ]],"")</f>
        <v/>
      </c>
      <c r="Q8" s="85" t="str">
        <f>Table25[[#This Row],[Z-Score CMJ]]</f>
        <v/>
      </c>
      <c r="R8" s="86" t="str">
        <f>IF(Table25[[#This Row],[Jump &amp; Reach 
(Spike) max.]]&gt;0,Table25[[#This Row],[Jump &amp; Reach 
(Spike) max.]],"")</f>
        <v/>
      </c>
      <c r="S8" s="80" t="str">
        <f>IF(Table25[[#This Row],[Sprunghöhe 
Spike '[cm']]]&gt;0,Table25[[#This Row],[Sprunghöhe 
Spike '[cm']]],"")</f>
        <v/>
      </c>
      <c r="T8" s="88" t="str">
        <f>IF(Table25[[#This Row],[Punkte Spike]]&gt;=0,Table25[[#This Row],[Punkte Spike]],"")</f>
        <v/>
      </c>
      <c r="U8" s="85" t="str">
        <f>Table25[[#This Row],[Z Score Spike]]</f>
        <v/>
      </c>
      <c r="V8" s="89" t="str">
        <f>Table25[[#This Row],[Sprung gesamt]]</f>
        <v/>
      </c>
      <c r="W8" s="86" t="str">
        <f>IF(Table25[[#This Row],[Med.Ball Stoß max.
(sitzend) '[cm']]]&gt;0,Table25[[#This Row],[Med.Ball Stoß max.
(sitzend) '[cm']]],"")</f>
        <v/>
      </c>
      <c r="X8" s="88" t="str">
        <f>IF(Table25[[#This Row],[Punkte Stoß]]&gt;=0,Table25[[#This Row],[Punkte Stoß]],"")</f>
        <v/>
      </c>
      <c r="Y8" s="90" t="str">
        <f>Table25[[#This Row],[Z Score Stoß]]</f>
        <v/>
      </c>
      <c r="Z8" s="86" t="str">
        <f>IF(Table25[[#This Row],[Med.Ball Wurf max.
(stehend) '[cm']]]&gt;0,Table25[[#This Row],[Med.Ball Wurf max.
(stehend) '[cm']]],"")</f>
        <v/>
      </c>
      <c r="AA8" s="88" t="str">
        <f>IF(Table25[[#This Row],[Punkte Wurf '[steh.']]]&gt;=0,Table25[[#This Row],[Punkte Wurf '[steh.']]],"")</f>
        <v/>
      </c>
      <c r="AB8" s="85" t="str">
        <f>Table25[[#This Row],[Z Score Wurf]]</f>
        <v/>
      </c>
      <c r="AC8" s="86" t="str">
        <f>IF(Table25[[#This Row],[Schlagballwurf
max.
'[km/h']]]&gt;0,Table25[[#This Row],[Schlagballwurf
max.
'[km/h']]],"")</f>
        <v/>
      </c>
      <c r="AD8" s="88" t="str">
        <f>IF(Table25[[#This Row],[Punkte
Schlagballwurf]]&gt;=0,Table25[[#This Row],[Punkte
Schlagballwurf]],"")</f>
        <v/>
      </c>
      <c r="AE8" s="85" t="str">
        <f>Table25[[#This Row],[Z Score Schlagball]]</f>
        <v/>
      </c>
      <c r="AF8" s="89" t="str">
        <f>Table25[[#This Row],[Wurf gesamt]]</f>
        <v/>
      </c>
      <c r="AG8" s="84" t="str">
        <f>IF(Table25[[#This Row],[T-Test
max.links + max.rechts /2]]&gt;0,Table25[[#This Row],[T-Test
max.links + max.rechts /2]],"")</f>
        <v/>
      </c>
      <c r="AH8" s="88" t="str">
        <f>IF(Table25[[#This Row],[Punkte
T-Test]]&gt;=0,Table25[[#This Row],[Punkte
T-Test]],"")</f>
        <v/>
      </c>
      <c r="AI8" s="85" t="str">
        <f>Table25[[#This Row],[Z Score T-Test]]</f>
        <v/>
      </c>
    </row>
    <row r="9" spans="1:35" x14ac:dyDescent="0.45">
      <c r="A9" s="80" t="str">
        <f>IF(Table25[[#This Row],[Nr.]]&gt;0,Table25[[#This Row],[Nr.]],"")</f>
        <v/>
      </c>
      <c r="B9" s="80" t="str">
        <f>IF(Table25[[#This Row],[Vorname]]&gt;0,Table25[[#This Row],[Vorname]],"")</f>
        <v/>
      </c>
      <c r="C9" s="80" t="str">
        <f>IF(Table25[[#This Row],[Name]]&gt;0,Table25[[#This Row],[Name]],"")</f>
        <v/>
      </c>
      <c r="D9" s="81" t="str">
        <f>IF(Table25[[#This Row],[Geb.Datum
'[TT.MM.JJJJ']]]&gt;0,Table25[[#This Row],[Geb.Datum
'[TT.MM.JJJJ']]],"")</f>
        <v/>
      </c>
      <c r="E9" s="96" t="str">
        <f>IF(Table25[[#This Row],[Position '[L/AA/MB/S/D']]]&gt;0,Table25[[#This Row],[Position '[L/AA/MB/S/D']]],"")</f>
        <v/>
      </c>
      <c r="F9" s="81" t="str">
        <f>IF(Table25[[#This Row],[Händigkeit '[L/R']]]&gt;0,Table25[[#This Row],[Händigkeit '[L/R']]],"")</f>
        <v/>
      </c>
      <c r="G9" s="82" t="str">
        <f>IF(Table25[[#This Row],[Landeskader
Punkte
Anthro]]&gt;=0,Table25[[#This Row],[Landeskader
Punkte
Anthro]],"")</f>
        <v/>
      </c>
      <c r="H9" s="82" t="str">
        <f>IF(Table25[[#This Row],[Landeskader
Punkte
Sprung]]&gt;=0,Table25[[#This Row],[Landeskader
Punkte
Sprung]],"")</f>
        <v/>
      </c>
      <c r="I9" s="82" t="str">
        <f>IF(Table25[[#This Row],[Landeskader
Punkte
Wurf]]&gt;=0,Table25[[#This Row],[Landeskader
Punkte
Wurf]],"")</f>
        <v/>
      </c>
      <c r="J9" s="82" t="str">
        <f>IF(Table25[[#This Row],[Landeskader
Punkte
T-Test]]&gt;=0,Table25[[#This Row],[Landeskader
Punkte
T-Test]],"")</f>
        <v/>
      </c>
      <c r="K9" s="83" t="str">
        <f>IF(Table25[[#This Row],[Punkte GESAMT]]&gt;=0,Table25[[#This Row],[Punkte GESAMT]],"")</f>
        <v/>
      </c>
      <c r="L9" s="84" t="str">
        <f>IF(Table25[[#This Row],[finale
Körpergröße '[cm']]]&gt;0,Table25[[#This Row],[finale
Körpergröße '[cm']]],"")</f>
        <v/>
      </c>
      <c r="M9" s="85" t="str">
        <f>Table25[[#This Row],[Z Score KF]]</f>
        <v/>
      </c>
      <c r="N9" s="86" t="str">
        <f>IF(Table25[[#This Row],[Jump &amp; Reach 
(CMJ) max.]]&gt;0,Table25[[#This Row],[Jump &amp; Reach 
(CMJ) max.]],"")</f>
        <v/>
      </c>
      <c r="O9" s="87" t="str">
        <f>IF(Table25[[#This Row],[Sprunghöhe
(CMJ) '[cm']]]&gt;0,Table25[[#This Row],[Sprunghöhe
(CMJ) '[cm']]],"")</f>
        <v/>
      </c>
      <c r="P9" s="88" t="str">
        <f>IF(Table25[[#This Row],[Punkte CMJ]]&gt;=0,Table25[[#This Row],[Punkte CMJ]],"")</f>
        <v/>
      </c>
      <c r="Q9" s="85" t="str">
        <f>Table25[[#This Row],[Z-Score CMJ]]</f>
        <v/>
      </c>
      <c r="R9" s="86" t="str">
        <f>IF(Table25[[#This Row],[Jump &amp; Reach 
(Spike) max.]]&gt;0,Table25[[#This Row],[Jump &amp; Reach 
(Spike) max.]],"")</f>
        <v/>
      </c>
      <c r="S9" s="80" t="str">
        <f>IF(Table25[[#This Row],[Sprunghöhe 
Spike '[cm']]]&gt;0,Table25[[#This Row],[Sprunghöhe 
Spike '[cm']]],"")</f>
        <v/>
      </c>
      <c r="T9" s="88" t="str">
        <f>IF(Table25[[#This Row],[Punkte Spike]]&gt;=0,Table25[[#This Row],[Punkte Spike]],"")</f>
        <v/>
      </c>
      <c r="U9" s="85" t="str">
        <f>Table25[[#This Row],[Z Score Spike]]</f>
        <v/>
      </c>
      <c r="V9" s="89" t="str">
        <f>Table25[[#This Row],[Sprung gesamt]]</f>
        <v/>
      </c>
      <c r="W9" s="86" t="str">
        <f>IF(Table25[[#This Row],[Med.Ball Stoß max.
(sitzend) '[cm']]]&gt;0,Table25[[#This Row],[Med.Ball Stoß max.
(sitzend) '[cm']]],"")</f>
        <v/>
      </c>
      <c r="X9" s="88" t="str">
        <f>IF(Table25[[#This Row],[Punkte Stoß]]&gt;=0,Table25[[#This Row],[Punkte Stoß]],"")</f>
        <v/>
      </c>
      <c r="Y9" s="90" t="str">
        <f>Table25[[#This Row],[Z Score Stoß]]</f>
        <v/>
      </c>
      <c r="Z9" s="86" t="str">
        <f>IF(Table25[[#This Row],[Med.Ball Wurf max.
(stehend) '[cm']]]&gt;0,Table25[[#This Row],[Med.Ball Wurf max.
(stehend) '[cm']]],"")</f>
        <v/>
      </c>
      <c r="AA9" s="88" t="str">
        <f>IF(Table25[[#This Row],[Punkte Wurf '[steh.']]]&gt;=0,Table25[[#This Row],[Punkte Wurf '[steh.']]],"")</f>
        <v/>
      </c>
      <c r="AB9" s="85" t="str">
        <f>Table25[[#This Row],[Z Score Wurf]]</f>
        <v/>
      </c>
      <c r="AC9" s="86" t="str">
        <f>IF(Table25[[#This Row],[Schlagballwurf
max.
'[km/h']]]&gt;0,Table25[[#This Row],[Schlagballwurf
max.
'[km/h']]],"")</f>
        <v/>
      </c>
      <c r="AD9" s="88" t="str">
        <f>IF(Table25[[#This Row],[Punkte
Schlagballwurf]]&gt;=0,Table25[[#This Row],[Punkte
Schlagballwurf]],"")</f>
        <v/>
      </c>
      <c r="AE9" s="85" t="str">
        <f>Table25[[#This Row],[Z Score Schlagball]]</f>
        <v/>
      </c>
      <c r="AF9" s="89" t="str">
        <f>Table25[[#This Row],[Wurf gesamt]]</f>
        <v/>
      </c>
      <c r="AG9" s="84" t="str">
        <f>IF(Table25[[#This Row],[T-Test
max.links + max.rechts /2]]&gt;0,Table25[[#This Row],[T-Test
max.links + max.rechts /2]],"")</f>
        <v/>
      </c>
      <c r="AH9" s="88" t="str">
        <f>IF(Table25[[#This Row],[Punkte
T-Test]]&gt;=0,Table25[[#This Row],[Punkte
T-Test]],"")</f>
        <v/>
      </c>
      <c r="AI9" s="85" t="str">
        <f>Table25[[#This Row],[Z Score T-Test]]</f>
        <v/>
      </c>
    </row>
    <row r="10" spans="1:35" x14ac:dyDescent="0.45">
      <c r="A10" s="80" t="str">
        <f>IF(Table25[[#This Row],[Nr.]]&gt;0,Table25[[#This Row],[Nr.]],"")</f>
        <v/>
      </c>
      <c r="B10" s="80" t="str">
        <f>IF(Table25[[#This Row],[Vorname]]&gt;0,Table25[[#This Row],[Vorname]],"")</f>
        <v/>
      </c>
      <c r="C10" s="80" t="str">
        <f>IF(Table25[[#This Row],[Name]]&gt;0,Table25[[#This Row],[Name]],"")</f>
        <v/>
      </c>
      <c r="D10" s="81" t="str">
        <f>IF(Table25[[#This Row],[Geb.Datum
'[TT.MM.JJJJ']]]&gt;0,Table25[[#This Row],[Geb.Datum
'[TT.MM.JJJJ']]],"")</f>
        <v/>
      </c>
      <c r="E10" s="96" t="str">
        <f>IF(Table25[[#This Row],[Position '[L/AA/MB/S/D']]]&gt;0,Table25[[#This Row],[Position '[L/AA/MB/S/D']]],"")</f>
        <v/>
      </c>
      <c r="F10" s="81" t="str">
        <f>IF(Table25[[#This Row],[Händigkeit '[L/R']]]&gt;0,Table25[[#This Row],[Händigkeit '[L/R']]],"")</f>
        <v/>
      </c>
      <c r="G10" s="82" t="str">
        <f>IF(Table25[[#This Row],[Landeskader
Punkte
Anthro]]&gt;=0,Table25[[#This Row],[Landeskader
Punkte
Anthro]],"")</f>
        <v/>
      </c>
      <c r="H10" s="82" t="str">
        <f>IF(Table25[[#This Row],[Landeskader
Punkte
Sprung]]&gt;=0,Table25[[#This Row],[Landeskader
Punkte
Sprung]],"")</f>
        <v/>
      </c>
      <c r="I10" s="82" t="str">
        <f>IF(Table25[[#This Row],[Landeskader
Punkte
Wurf]]&gt;=0,Table25[[#This Row],[Landeskader
Punkte
Wurf]],"")</f>
        <v/>
      </c>
      <c r="J10" s="82" t="str">
        <f>IF(Table25[[#This Row],[Landeskader
Punkte
T-Test]]&gt;=0,Table25[[#This Row],[Landeskader
Punkte
T-Test]],"")</f>
        <v/>
      </c>
      <c r="K10" s="83" t="str">
        <f>IF(Table25[[#This Row],[Punkte GESAMT]]&gt;=0,Table25[[#This Row],[Punkte GESAMT]],"")</f>
        <v/>
      </c>
      <c r="L10" s="84" t="str">
        <f>IF(Table25[[#This Row],[finale
Körpergröße '[cm']]]&gt;0,Table25[[#This Row],[finale
Körpergröße '[cm']]],"")</f>
        <v/>
      </c>
      <c r="M10" s="85" t="str">
        <f>Table25[[#This Row],[Z Score KF]]</f>
        <v/>
      </c>
      <c r="N10" s="86" t="str">
        <f>IF(Table25[[#This Row],[Jump &amp; Reach 
(CMJ) max.]]&gt;0,Table25[[#This Row],[Jump &amp; Reach 
(CMJ) max.]],"")</f>
        <v/>
      </c>
      <c r="O10" s="87" t="str">
        <f>IF(Table25[[#This Row],[Sprunghöhe
(CMJ) '[cm']]]&gt;0,Table25[[#This Row],[Sprunghöhe
(CMJ) '[cm']]],"")</f>
        <v/>
      </c>
      <c r="P10" s="88" t="str">
        <f>IF(Table25[[#This Row],[Punkte CMJ]]&gt;=0,Table25[[#This Row],[Punkte CMJ]],"")</f>
        <v/>
      </c>
      <c r="Q10" s="85" t="str">
        <f>Table25[[#This Row],[Z-Score CMJ]]</f>
        <v/>
      </c>
      <c r="R10" s="86" t="str">
        <f>IF(Table25[[#This Row],[Jump &amp; Reach 
(Spike) max.]]&gt;0,Table25[[#This Row],[Jump &amp; Reach 
(Spike) max.]],"")</f>
        <v/>
      </c>
      <c r="S10" s="80" t="str">
        <f>IF(Table25[[#This Row],[Sprunghöhe 
Spike '[cm']]]&gt;0,Table25[[#This Row],[Sprunghöhe 
Spike '[cm']]],"")</f>
        <v/>
      </c>
      <c r="T10" s="88" t="str">
        <f>IF(Table25[[#This Row],[Punkte Spike]]&gt;=0,Table25[[#This Row],[Punkte Spike]],"")</f>
        <v/>
      </c>
      <c r="U10" s="85" t="str">
        <f>Table25[[#This Row],[Z Score Spike]]</f>
        <v/>
      </c>
      <c r="V10" s="89" t="str">
        <f>Table25[[#This Row],[Sprung gesamt]]</f>
        <v/>
      </c>
      <c r="W10" s="86" t="str">
        <f>IF(Table25[[#This Row],[Med.Ball Stoß max.
(sitzend) '[cm']]]&gt;0,Table25[[#This Row],[Med.Ball Stoß max.
(sitzend) '[cm']]],"")</f>
        <v/>
      </c>
      <c r="X10" s="88" t="str">
        <f>IF(Table25[[#This Row],[Punkte Stoß]]&gt;=0,Table25[[#This Row],[Punkte Stoß]],"")</f>
        <v/>
      </c>
      <c r="Y10" s="90" t="str">
        <f>Table25[[#This Row],[Z Score Stoß]]</f>
        <v/>
      </c>
      <c r="Z10" s="86" t="str">
        <f>IF(Table25[[#This Row],[Med.Ball Wurf max.
(stehend) '[cm']]]&gt;0,Table25[[#This Row],[Med.Ball Wurf max.
(stehend) '[cm']]],"")</f>
        <v/>
      </c>
      <c r="AA10" s="88" t="str">
        <f>IF(Table25[[#This Row],[Punkte Wurf '[steh.']]]&gt;=0,Table25[[#This Row],[Punkte Wurf '[steh.']]],"")</f>
        <v/>
      </c>
      <c r="AB10" s="85" t="str">
        <f>Table25[[#This Row],[Z Score Wurf]]</f>
        <v/>
      </c>
      <c r="AC10" s="86" t="str">
        <f>IF(Table25[[#This Row],[Schlagballwurf
max.
'[km/h']]]&gt;0,Table25[[#This Row],[Schlagballwurf
max.
'[km/h']]],"")</f>
        <v/>
      </c>
      <c r="AD10" s="88" t="str">
        <f>IF(Table25[[#This Row],[Punkte
Schlagballwurf]]&gt;=0,Table25[[#This Row],[Punkte
Schlagballwurf]],"")</f>
        <v/>
      </c>
      <c r="AE10" s="85" t="str">
        <f>Table25[[#This Row],[Z Score Schlagball]]</f>
        <v/>
      </c>
      <c r="AF10" s="89" t="str">
        <f>Table25[[#This Row],[Wurf gesamt]]</f>
        <v/>
      </c>
      <c r="AG10" s="84" t="str">
        <f>IF(Table25[[#This Row],[T-Test
max.links + max.rechts /2]]&gt;0,Table25[[#This Row],[T-Test
max.links + max.rechts /2]],"")</f>
        <v/>
      </c>
      <c r="AH10" s="88" t="str">
        <f>IF(Table25[[#This Row],[Punkte
T-Test]]&gt;=0,Table25[[#This Row],[Punkte
T-Test]],"")</f>
        <v/>
      </c>
      <c r="AI10" s="85" t="str">
        <f>Table25[[#This Row],[Z Score T-Test]]</f>
        <v/>
      </c>
    </row>
    <row r="11" spans="1:35" x14ac:dyDescent="0.45">
      <c r="A11" s="80" t="str">
        <f>IF(Table25[[#This Row],[Nr.]]&gt;0,Table25[[#This Row],[Nr.]],"")</f>
        <v/>
      </c>
      <c r="B11" s="80" t="str">
        <f>IF(Table25[[#This Row],[Vorname]]&gt;0,Table25[[#This Row],[Vorname]],"")</f>
        <v/>
      </c>
      <c r="C11" s="80" t="str">
        <f>IF(Table25[[#This Row],[Name]]&gt;0,Table25[[#This Row],[Name]],"")</f>
        <v/>
      </c>
      <c r="D11" s="81" t="str">
        <f>IF(Table25[[#This Row],[Geb.Datum
'[TT.MM.JJJJ']]]&gt;0,Table25[[#This Row],[Geb.Datum
'[TT.MM.JJJJ']]],"")</f>
        <v/>
      </c>
      <c r="E11" s="96" t="str">
        <f>IF(Table25[[#This Row],[Position '[L/AA/MB/S/D']]]&gt;0,Table25[[#This Row],[Position '[L/AA/MB/S/D']]],"")</f>
        <v/>
      </c>
      <c r="F11" s="81" t="str">
        <f>IF(Table25[[#This Row],[Händigkeit '[L/R']]]&gt;0,Table25[[#This Row],[Händigkeit '[L/R']]],"")</f>
        <v/>
      </c>
      <c r="G11" s="82" t="str">
        <f>IF(Table25[[#This Row],[Landeskader
Punkte
Anthro]]&gt;=0,Table25[[#This Row],[Landeskader
Punkte
Anthro]],"")</f>
        <v/>
      </c>
      <c r="H11" s="82" t="str">
        <f>IF(Table25[[#This Row],[Landeskader
Punkte
Sprung]]&gt;=0,Table25[[#This Row],[Landeskader
Punkte
Sprung]],"")</f>
        <v/>
      </c>
      <c r="I11" s="82" t="str">
        <f>IF(Table25[[#This Row],[Landeskader
Punkte
Wurf]]&gt;=0,Table25[[#This Row],[Landeskader
Punkte
Wurf]],"")</f>
        <v/>
      </c>
      <c r="J11" s="82" t="str">
        <f>IF(Table25[[#This Row],[Landeskader
Punkte
T-Test]]&gt;=0,Table25[[#This Row],[Landeskader
Punkte
T-Test]],"")</f>
        <v/>
      </c>
      <c r="K11" s="83" t="str">
        <f>IF(Table25[[#This Row],[Punkte GESAMT]]&gt;=0,Table25[[#This Row],[Punkte GESAMT]],"")</f>
        <v/>
      </c>
      <c r="L11" s="84" t="str">
        <f>IF(Table25[[#This Row],[finale
Körpergröße '[cm']]]&gt;0,Table25[[#This Row],[finale
Körpergröße '[cm']]],"")</f>
        <v/>
      </c>
      <c r="M11" s="85" t="str">
        <f>Table25[[#This Row],[Z Score KF]]</f>
        <v/>
      </c>
      <c r="N11" s="86" t="str">
        <f>IF(Table25[[#This Row],[Jump &amp; Reach 
(CMJ) max.]]&gt;0,Table25[[#This Row],[Jump &amp; Reach 
(CMJ) max.]],"")</f>
        <v/>
      </c>
      <c r="O11" s="87" t="str">
        <f>IF(Table25[[#This Row],[Sprunghöhe
(CMJ) '[cm']]]&gt;0,Table25[[#This Row],[Sprunghöhe
(CMJ) '[cm']]],"")</f>
        <v/>
      </c>
      <c r="P11" s="88" t="str">
        <f>IF(Table25[[#This Row],[Punkte CMJ]]&gt;=0,Table25[[#This Row],[Punkte CMJ]],"")</f>
        <v/>
      </c>
      <c r="Q11" s="85" t="str">
        <f>Table25[[#This Row],[Z-Score CMJ]]</f>
        <v/>
      </c>
      <c r="R11" s="86" t="str">
        <f>IF(Table25[[#This Row],[Jump &amp; Reach 
(Spike) max.]]&gt;0,Table25[[#This Row],[Jump &amp; Reach 
(Spike) max.]],"")</f>
        <v/>
      </c>
      <c r="S11" s="80" t="str">
        <f>IF(Table25[[#This Row],[Sprunghöhe 
Spike '[cm']]]&gt;0,Table25[[#This Row],[Sprunghöhe 
Spike '[cm']]],"")</f>
        <v/>
      </c>
      <c r="T11" s="88" t="str">
        <f>IF(Table25[[#This Row],[Punkte Spike]]&gt;=0,Table25[[#This Row],[Punkte Spike]],"")</f>
        <v/>
      </c>
      <c r="U11" s="85" t="str">
        <f>Table25[[#This Row],[Z Score Spike]]</f>
        <v/>
      </c>
      <c r="V11" s="89" t="str">
        <f>Table25[[#This Row],[Sprung gesamt]]</f>
        <v/>
      </c>
      <c r="W11" s="86" t="str">
        <f>IF(Table25[[#This Row],[Med.Ball Stoß max.
(sitzend) '[cm']]]&gt;0,Table25[[#This Row],[Med.Ball Stoß max.
(sitzend) '[cm']]],"")</f>
        <v/>
      </c>
      <c r="X11" s="88" t="str">
        <f>IF(Table25[[#This Row],[Punkte Stoß]]&gt;=0,Table25[[#This Row],[Punkte Stoß]],"")</f>
        <v/>
      </c>
      <c r="Y11" s="90" t="str">
        <f>Table25[[#This Row],[Z Score Stoß]]</f>
        <v/>
      </c>
      <c r="Z11" s="86" t="str">
        <f>IF(Table25[[#This Row],[Med.Ball Wurf max.
(stehend) '[cm']]]&gt;0,Table25[[#This Row],[Med.Ball Wurf max.
(stehend) '[cm']]],"")</f>
        <v/>
      </c>
      <c r="AA11" s="88" t="str">
        <f>IF(Table25[[#This Row],[Punkte Wurf '[steh.']]]&gt;=0,Table25[[#This Row],[Punkte Wurf '[steh.']]],"")</f>
        <v/>
      </c>
      <c r="AB11" s="85" t="str">
        <f>Table25[[#This Row],[Z Score Wurf]]</f>
        <v/>
      </c>
      <c r="AC11" s="86" t="str">
        <f>IF(Table25[[#This Row],[Schlagballwurf
max.
'[km/h']]]&gt;0,Table25[[#This Row],[Schlagballwurf
max.
'[km/h']]],"")</f>
        <v/>
      </c>
      <c r="AD11" s="88" t="str">
        <f>IF(Table25[[#This Row],[Punkte
Schlagballwurf]]&gt;=0,Table25[[#This Row],[Punkte
Schlagballwurf]],"")</f>
        <v/>
      </c>
      <c r="AE11" s="85" t="str">
        <f>Table25[[#This Row],[Z Score Schlagball]]</f>
        <v/>
      </c>
      <c r="AF11" s="89" t="str">
        <f>Table25[[#This Row],[Wurf gesamt]]</f>
        <v/>
      </c>
      <c r="AG11" s="84" t="str">
        <f>IF(Table25[[#This Row],[T-Test
max.links + max.rechts /2]]&gt;0,Table25[[#This Row],[T-Test
max.links + max.rechts /2]],"")</f>
        <v/>
      </c>
      <c r="AH11" s="88" t="str">
        <f>IF(Table25[[#This Row],[Punkte
T-Test]]&gt;=0,Table25[[#This Row],[Punkte
T-Test]],"")</f>
        <v/>
      </c>
      <c r="AI11" s="85" t="str">
        <f>Table25[[#This Row],[Z Score T-Test]]</f>
        <v/>
      </c>
    </row>
    <row r="12" spans="1:35" x14ac:dyDescent="0.45">
      <c r="A12" s="80" t="str">
        <f>IF(Table25[[#This Row],[Nr.]]&gt;0,Table25[[#This Row],[Nr.]],"")</f>
        <v/>
      </c>
      <c r="B12" s="80" t="str">
        <f>IF(Table25[[#This Row],[Vorname]]&gt;0,Table25[[#This Row],[Vorname]],"")</f>
        <v/>
      </c>
      <c r="C12" s="80" t="str">
        <f>IF(Table25[[#This Row],[Name]]&gt;0,Table25[[#This Row],[Name]],"")</f>
        <v/>
      </c>
      <c r="D12" s="81" t="str">
        <f>IF(Table25[[#This Row],[Geb.Datum
'[TT.MM.JJJJ']]]&gt;0,Table25[[#This Row],[Geb.Datum
'[TT.MM.JJJJ']]],"")</f>
        <v/>
      </c>
      <c r="E12" s="96" t="str">
        <f>IF(Table25[[#This Row],[Position '[L/AA/MB/S/D']]]&gt;0,Table25[[#This Row],[Position '[L/AA/MB/S/D']]],"")</f>
        <v/>
      </c>
      <c r="F12" s="81" t="str">
        <f>IF(Table25[[#This Row],[Händigkeit '[L/R']]]&gt;0,Table25[[#This Row],[Händigkeit '[L/R']]],"")</f>
        <v/>
      </c>
      <c r="G12" s="82" t="str">
        <f>IF(Table25[[#This Row],[Landeskader
Punkte
Anthro]]&gt;=0,Table25[[#This Row],[Landeskader
Punkte
Anthro]],"")</f>
        <v/>
      </c>
      <c r="H12" s="82" t="str">
        <f>IF(Table25[[#This Row],[Landeskader
Punkte
Sprung]]&gt;=0,Table25[[#This Row],[Landeskader
Punkte
Sprung]],"")</f>
        <v/>
      </c>
      <c r="I12" s="82" t="str">
        <f>IF(Table25[[#This Row],[Landeskader
Punkte
Wurf]]&gt;=0,Table25[[#This Row],[Landeskader
Punkte
Wurf]],"")</f>
        <v/>
      </c>
      <c r="J12" s="82" t="str">
        <f>IF(Table25[[#This Row],[Landeskader
Punkte
T-Test]]&gt;=0,Table25[[#This Row],[Landeskader
Punkte
T-Test]],"")</f>
        <v/>
      </c>
      <c r="K12" s="83" t="str">
        <f>IF(Table25[[#This Row],[Punkte GESAMT]]&gt;=0,Table25[[#This Row],[Punkte GESAMT]],"")</f>
        <v/>
      </c>
      <c r="L12" s="84" t="str">
        <f>IF(Table25[[#This Row],[finale
Körpergröße '[cm']]]&gt;0,Table25[[#This Row],[finale
Körpergröße '[cm']]],"")</f>
        <v/>
      </c>
      <c r="M12" s="85" t="str">
        <f>Table25[[#This Row],[Z Score KF]]</f>
        <v/>
      </c>
      <c r="N12" s="86" t="str">
        <f>IF(Table25[[#This Row],[Jump &amp; Reach 
(CMJ) max.]]&gt;0,Table25[[#This Row],[Jump &amp; Reach 
(CMJ) max.]],"")</f>
        <v/>
      </c>
      <c r="O12" s="87" t="str">
        <f>IF(Table25[[#This Row],[Sprunghöhe
(CMJ) '[cm']]]&gt;0,Table25[[#This Row],[Sprunghöhe
(CMJ) '[cm']]],"")</f>
        <v/>
      </c>
      <c r="P12" s="88" t="str">
        <f>IF(Table25[[#This Row],[Punkte CMJ]]&gt;=0,Table25[[#This Row],[Punkte CMJ]],"")</f>
        <v/>
      </c>
      <c r="Q12" s="85" t="str">
        <f>Table25[[#This Row],[Z-Score CMJ]]</f>
        <v/>
      </c>
      <c r="R12" s="86" t="str">
        <f>IF(Table25[[#This Row],[Jump &amp; Reach 
(Spike) max.]]&gt;0,Table25[[#This Row],[Jump &amp; Reach 
(Spike) max.]],"")</f>
        <v/>
      </c>
      <c r="S12" s="80" t="str">
        <f>IF(Table25[[#This Row],[Sprunghöhe 
Spike '[cm']]]&gt;0,Table25[[#This Row],[Sprunghöhe 
Spike '[cm']]],"")</f>
        <v/>
      </c>
      <c r="T12" s="88" t="str">
        <f>IF(Table25[[#This Row],[Punkte Spike]]&gt;=0,Table25[[#This Row],[Punkte Spike]],"")</f>
        <v/>
      </c>
      <c r="U12" s="85" t="str">
        <f>Table25[[#This Row],[Z Score Spike]]</f>
        <v/>
      </c>
      <c r="V12" s="89" t="str">
        <f>Table25[[#This Row],[Sprung gesamt]]</f>
        <v/>
      </c>
      <c r="W12" s="86" t="str">
        <f>IF(Table25[[#This Row],[Med.Ball Stoß max.
(sitzend) '[cm']]]&gt;0,Table25[[#This Row],[Med.Ball Stoß max.
(sitzend) '[cm']]],"")</f>
        <v/>
      </c>
      <c r="X12" s="88" t="str">
        <f>IF(Table25[[#This Row],[Punkte Stoß]]&gt;=0,Table25[[#This Row],[Punkte Stoß]],"")</f>
        <v/>
      </c>
      <c r="Y12" s="90" t="str">
        <f>Table25[[#This Row],[Z Score Stoß]]</f>
        <v/>
      </c>
      <c r="Z12" s="86" t="str">
        <f>IF(Table25[[#This Row],[Med.Ball Wurf max.
(stehend) '[cm']]]&gt;0,Table25[[#This Row],[Med.Ball Wurf max.
(stehend) '[cm']]],"")</f>
        <v/>
      </c>
      <c r="AA12" s="88" t="str">
        <f>IF(Table25[[#This Row],[Punkte Wurf '[steh.']]]&gt;=0,Table25[[#This Row],[Punkte Wurf '[steh.']]],"")</f>
        <v/>
      </c>
      <c r="AB12" s="85" t="str">
        <f>Table25[[#This Row],[Z Score Wurf]]</f>
        <v/>
      </c>
      <c r="AC12" s="86" t="str">
        <f>IF(Table25[[#This Row],[Schlagballwurf
max.
'[km/h']]]&gt;0,Table25[[#This Row],[Schlagballwurf
max.
'[km/h']]],"")</f>
        <v/>
      </c>
      <c r="AD12" s="88" t="str">
        <f>IF(Table25[[#This Row],[Punkte
Schlagballwurf]]&gt;=0,Table25[[#This Row],[Punkte
Schlagballwurf]],"")</f>
        <v/>
      </c>
      <c r="AE12" s="85" t="str">
        <f>Table25[[#This Row],[Z Score Schlagball]]</f>
        <v/>
      </c>
      <c r="AF12" s="89" t="str">
        <f>Table25[[#This Row],[Wurf gesamt]]</f>
        <v/>
      </c>
      <c r="AG12" s="84" t="str">
        <f>IF(Table25[[#This Row],[T-Test
max.links + max.rechts /2]]&gt;0,Table25[[#This Row],[T-Test
max.links + max.rechts /2]],"")</f>
        <v/>
      </c>
      <c r="AH12" s="88" t="str">
        <f>IF(Table25[[#This Row],[Punkte
T-Test]]&gt;=0,Table25[[#This Row],[Punkte
T-Test]],"")</f>
        <v/>
      </c>
      <c r="AI12" s="85" t="str">
        <f>Table25[[#This Row],[Z Score T-Test]]</f>
        <v/>
      </c>
    </row>
    <row r="13" spans="1:35" x14ac:dyDescent="0.45">
      <c r="A13" s="80" t="str">
        <f>IF(Table25[[#This Row],[Nr.]]&gt;0,Table25[[#This Row],[Nr.]],"")</f>
        <v/>
      </c>
      <c r="B13" s="80" t="str">
        <f>IF(Table25[[#This Row],[Vorname]]&gt;0,Table25[[#This Row],[Vorname]],"")</f>
        <v/>
      </c>
      <c r="C13" s="80" t="str">
        <f>IF(Table25[[#This Row],[Name]]&gt;0,Table25[[#This Row],[Name]],"")</f>
        <v/>
      </c>
      <c r="D13" s="81" t="str">
        <f>IF(Table25[[#This Row],[Geb.Datum
'[TT.MM.JJJJ']]]&gt;0,Table25[[#This Row],[Geb.Datum
'[TT.MM.JJJJ']]],"")</f>
        <v/>
      </c>
      <c r="E13" s="96" t="str">
        <f>IF(Table25[[#This Row],[Position '[L/AA/MB/S/D']]]&gt;0,Table25[[#This Row],[Position '[L/AA/MB/S/D']]],"")</f>
        <v/>
      </c>
      <c r="F13" s="81" t="str">
        <f>IF(Table25[[#This Row],[Händigkeit '[L/R']]]&gt;0,Table25[[#This Row],[Händigkeit '[L/R']]],"")</f>
        <v/>
      </c>
      <c r="G13" s="82" t="str">
        <f>IF(Table25[[#This Row],[Landeskader
Punkte
Anthro]]&gt;=0,Table25[[#This Row],[Landeskader
Punkte
Anthro]],"")</f>
        <v/>
      </c>
      <c r="H13" s="82" t="str">
        <f>IF(Table25[[#This Row],[Landeskader
Punkte
Sprung]]&gt;=0,Table25[[#This Row],[Landeskader
Punkte
Sprung]],"")</f>
        <v/>
      </c>
      <c r="I13" s="82" t="str">
        <f>IF(Table25[[#This Row],[Landeskader
Punkte
Wurf]]&gt;=0,Table25[[#This Row],[Landeskader
Punkte
Wurf]],"")</f>
        <v/>
      </c>
      <c r="J13" s="82" t="str">
        <f>IF(Table25[[#This Row],[Landeskader
Punkte
T-Test]]&gt;=0,Table25[[#This Row],[Landeskader
Punkte
T-Test]],"")</f>
        <v/>
      </c>
      <c r="K13" s="83" t="str">
        <f>IF(Table25[[#This Row],[Punkte GESAMT]]&gt;=0,Table25[[#This Row],[Punkte GESAMT]],"")</f>
        <v/>
      </c>
      <c r="L13" s="84" t="str">
        <f>IF(Table25[[#This Row],[finale
Körpergröße '[cm']]]&gt;0,Table25[[#This Row],[finale
Körpergröße '[cm']]],"")</f>
        <v/>
      </c>
      <c r="M13" s="85" t="str">
        <f>Table25[[#This Row],[Z Score KF]]</f>
        <v/>
      </c>
      <c r="N13" s="86" t="str">
        <f>IF(Table25[[#This Row],[Jump &amp; Reach 
(CMJ) max.]]&gt;0,Table25[[#This Row],[Jump &amp; Reach 
(CMJ) max.]],"")</f>
        <v/>
      </c>
      <c r="O13" s="87" t="str">
        <f>IF(Table25[[#This Row],[Sprunghöhe
(CMJ) '[cm']]]&gt;0,Table25[[#This Row],[Sprunghöhe
(CMJ) '[cm']]],"")</f>
        <v/>
      </c>
      <c r="P13" s="88" t="str">
        <f>IF(Table25[[#This Row],[Punkte CMJ]]&gt;=0,Table25[[#This Row],[Punkte CMJ]],"")</f>
        <v/>
      </c>
      <c r="Q13" s="85" t="str">
        <f>Table25[[#This Row],[Z-Score CMJ]]</f>
        <v/>
      </c>
      <c r="R13" s="86" t="str">
        <f>IF(Table25[[#This Row],[Jump &amp; Reach 
(Spike) max.]]&gt;0,Table25[[#This Row],[Jump &amp; Reach 
(Spike) max.]],"")</f>
        <v/>
      </c>
      <c r="S13" s="80" t="str">
        <f>IF(Table25[[#This Row],[Sprunghöhe 
Spike '[cm']]]&gt;0,Table25[[#This Row],[Sprunghöhe 
Spike '[cm']]],"")</f>
        <v/>
      </c>
      <c r="T13" s="88" t="str">
        <f>IF(Table25[[#This Row],[Punkte Spike]]&gt;=0,Table25[[#This Row],[Punkte Spike]],"")</f>
        <v/>
      </c>
      <c r="U13" s="85" t="str">
        <f>Table25[[#This Row],[Z Score Spike]]</f>
        <v/>
      </c>
      <c r="V13" s="89" t="str">
        <f>Table25[[#This Row],[Sprung gesamt]]</f>
        <v/>
      </c>
      <c r="W13" s="86" t="str">
        <f>IF(Table25[[#This Row],[Med.Ball Stoß max.
(sitzend) '[cm']]]&gt;0,Table25[[#This Row],[Med.Ball Stoß max.
(sitzend) '[cm']]],"")</f>
        <v/>
      </c>
      <c r="X13" s="88" t="str">
        <f>IF(Table25[[#This Row],[Punkte Stoß]]&gt;=0,Table25[[#This Row],[Punkte Stoß]],"")</f>
        <v/>
      </c>
      <c r="Y13" s="90" t="str">
        <f>Table25[[#This Row],[Z Score Stoß]]</f>
        <v/>
      </c>
      <c r="Z13" s="86" t="str">
        <f>IF(Table25[[#This Row],[Med.Ball Wurf max.
(stehend) '[cm']]]&gt;0,Table25[[#This Row],[Med.Ball Wurf max.
(stehend) '[cm']]],"")</f>
        <v/>
      </c>
      <c r="AA13" s="88" t="str">
        <f>IF(Table25[[#This Row],[Punkte Wurf '[steh.']]]&gt;=0,Table25[[#This Row],[Punkte Wurf '[steh.']]],"")</f>
        <v/>
      </c>
      <c r="AB13" s="85" t="str">
        <f>Table25[[#This Row],[Z Score Wurf]]</f>
        <v/>
      </c>
      <c r="AC13" s="86" t="str">
        <f>IF(Table25[[#This Row],[Schlagballwurf
max.
'[km/h']]]&gt;0,Table25[[#This Row],[Schlagballwurf
max.
'[km/h']]],"")</f>
        <v/>
      </c>
      <c r="AD13" s="88" t="str">
        <f>IF(Table25[[#This Row],[Punkte
Schlagballwurf]]&gt;=0,Table25[[#This Row],[Punkte
Schlagballwurf]],"")</f>
        <v/>
      </c>
      <c r="AE13" s="85" t="str">
        <f>Table25[[#This Row],[Z Score Schlagball]]</f>
        <v/>
      </c>
      <c r="AF13" s="89" t="str">
        <f>Table25[[#This Row],[Wurf gesamt]]</f>
        <v/>
      </c>
      <c r="AG13" s="84" t="str">
        <f>IF(Table25[[#This Row],[T-Test
max.links + max.rechts /2]]&gt;0,Table25[[#This Row],[T-Test
max.links + max.rechts /2]],"")</f>
        <v/>
      </c>
      <c r="AH13" s="88" t="str">
        <f>IF(Table25[[#This Row],[Punkte
T-Test]]&gt;=0,Table25[[#This Row],[Punkte
T-Test]],"")</f>
        <v/>
      </c>
      <c r="AI13" s="85" t="str">
        <f>Table25[[#This Row],[Z Score T-Test]]</f>
        <v/>
      </c>
    </row>
    <row r="14" spans="1:35" x14ac:dyDescent="0.45">
      <c r="A14" s="80" t="str">
        <f>IF(Table25[[#This Row],[Nr.]]&gt;0,Table25[[#This Row],[Nr.]],"")</f>
        <v/>
      </c>
      <c r="B14" s="80" t="str">
        <f>IF(Table25[[#This Row],[Vorname]]&gt;0,Table25[[#This Row],[Vorname]],"")</f>
        <v/>
      </c>
      <c r="C14" s="80" t="str">
        <f>IF(Table25[[#This Row],[Name]]&gt;0,Table25[[#This Row],[Name]],"")</f>
        <v/>
      </c>
      <c r="D14" s="81" t="str">
        <f>IF(Table25[[#This Row],[Geb.Datum
'[TT.MM.JJJJ']]]&gt;0,Table25[[#This Row],[Geb.Datum
'[TT.MM.JJJJ']]],"")</f>
        <v/>
      </c>
      <c r="E14" s="96" t="str">
        <f>IF(Table25[[#This Row],[Position '[L/AA/MB/S/D']]]&gt;0,Table25[[#This Row],[Position '[L/AA/MB/S/D']]],"")</f>
        <v/>
      </c>
      <c r="F14" s="81" t="str">
        <f>IF(Table25[[#This Row],[Händigkeit '[L/R']]]&gt;0,Table25[[#This Row],[Händigkeit '[L/R']]],"")</f>
        <v/>
      </c>
      <c r="G14" s="82" t="str">
        <f>IF(Table25[[#This Row],[Landeskader
Punkte
Anthro]]&gt;=0,Table25[[#This Row],[Landeskader
Punkte
Anthro]],"")</f>
        <v/>
      </c>
      <c r="H14" s="82" t="str">
        <f>IF(Table25[[#This Row],[Landeskader
Punkte
Sprung]]&gt;=0,Table25[[#This Row],[Landeskader
Punkte
Sprung]],"")</f>
        <v/>
      </c>
      <c r="I14" s="82" t="str">
        <f>IF(Table25[[#This Row],[Landeskader
Punkte
Wurf]]&gt;=0,Table25[[#This Row],[Landeskader
Punkte
Wurf]],"")</f>
        <v/>
      </c>
      <c r="J14" s="82" t="str">
        <f>IF(Table25[[#This Row],[Landeskader
Punkte
T-Test]]&gt;=0,Table25[[#This Row],[Landeskader
Punkte
T-Test]],"")</f>
        <v/>
      </c>
      <c r="K14" s="83" t="str">
        <f>IF(Table25[[#This Row],[Punkte GESAMT]]&gt;=0,Table25[[#This Row],[Punkte GESAMT]],"")</f>
        <v/>
      </c>
      <c r="L14" s="84" t="str">
        <f>IF(Table25[[#This Row],[finale
Körpergröße '[cm']]]&gt;0,Table25[[#This Row],[finale
Körpergröße '[cm']]],"")</f>
        <v/>
      </c>
      <c r="M14" s="85" t="str">
        <f>Table25[[#This Row],[Z Score KF]]</f>
        <v/>
      </c>
      <c r="N14" s="86" t="str">
        <f>IF(Table25[[#This Row],[Jump &amp; Reach 
(CMJ) max.]]&gt;0,Table25[[#This Row],[Jump &amp; Reach 
(CMJ) max.]],"")</f>
        <v/>
      </c>
      <c r="O14" s="87" t="str">
        <f>IF(Table25[[#This Row],[Sprunghöhe
(CMJ) '[cm']]]&gt;0,Table25[[#This Row],[Sprunghöhe
(CMJ) '[cm']]],"")</f>
        <v/>
      </c>
      <c r="P14" s="88" t="str">
        <f>IF(Table25[[#This Row],[Punkte CMJ]]&gt;=0,Table25[[#This Row],[Punkte CMJ]],"")</f>
        <v/>
      </c>
      <c r="Q14" s="85" t="str">
        <f>Table25[[#This Row],[Z-Score CMJ]]</f>
        <v/>
      </c>
      <c r="R14" s="86" t="str">
        <f>IF(Table25[[#This Row],[Jump &amp; Reach 
(Spike) max.]]&gt;0,Table25[[#This Row],[Jump &amp; Reach 
(Spike) max.]],"")</f>
        <v/>
      </c>
      <c r="S14" s="80" t="str">
        <f>IF(Table25[[#This Row],[Sprunghöhe 
Spike '[cm']]]&gt;0,Table25[[#This Row],[Sprunghöhe 
Spike '[cm']]],"")</f>
        <v/>
      </c>
      <c r="T14" s="88" t="str">
        <f>IF(Table25[[#This Row],[Punkte Spike]]&gt;=0,Table25[[#This Row],[Punkte Spike]],"")</f>
        <v/>
      </c>
      <c r="U14" s="85" t="str">
        <f>Table25[[#This Row],[Z Score Spike]]</f>
        <v/>
      </c>
      <c r="V14" s="89" t="str">
        <f>Table25[[#This Row],[Sprung gesamt]]</f>
        <v/>
      </c>
      <c r="W14" s="86" t="str">
        <f>IF(Table25[[#This Row],[Med.Ball Stoß max.
(sitzend) '[cm']]]&gt;0,Table25[[#This Row],[Med.Ball Stoß max.
(sitzend) '[cm']]],"")</f>
        <v/>
      </c>
      <c r="X14" s="88" t="str">
        <f>IF(Table25[[#This Row],[Punkte Stoß]]&gt;=0,Table25[[#This Row],[Punkte Stoß]],"")</f>
        <v/>
      </c>
      <c r="Y14" s="90" t="str">
        <f>Table25[[#This Row],[Z Score Stoß]]</f>
        <v/>
      </c>
      <c r="Z14" s="86" t="str">
        <f>IF(Table25[[#This Row],[Med.Ball Wurf max.
(stehend) '[cm']]]&gt;0,Table25[[#This Row],[Med.Ball Wurf max.
(stehend) '[cm']]],"")</f>
        <v/>
      </c>
      <c r="AA14" s="88" t="str">
        <f>IF(Table25[[#This Row],[Punkte Wurf '[steh.']]]&gt;=0,Table25[[#This Row],[Punkte Wurf '[steh.']]],"")</f>
        <v/>
      </c>
      <c r="AB14" s="85" t="str">
        <f>Table25[[#This Row],[Z Score Wurf]]</f>
        <v/>
      </c>
      <c r="AC14" s="86" t="str">
        <f>IF(Table25[[#This Row],[Schlagballwurf
max.
'[km/h']]]&gt;0,Table25[[#This Row],[Schlagballwurf
max.
'[km/h']]],"")</f>
        <v/>
      </c>
      <c r="AD14" s="88" t="str">
        <f>IF(Table25[[#This Row],[Punkte
Schlagballwurf]]&gt;=0,Table25[[#This Row],[Punkte
Schlagballwurf]],"")</f>
        <v/>
      </c>
      <c r="AE14" s="85" t="str">
        <f>Table25[[#This Row],[Z Score Schlagball]]</f>
        <v/>
      </c>
      <c r="AF14" s="89" t="str">
        <f>Table25[[#This Row],[Wurf gesamt]]</f>
        <v/>
      </c>
      <c r="AG14" s="84" t="str">
        <f>IF(Table25[[#This Row],[T-Test
max.links + max.rechts /2]]&gt;0,Table25[[#This Row],[T-Test
max.links + max.rechts /2]],"")</f>
        <v/>
      </c>
      <c r="AH14" s="88" t="str">
        <f>IF(Table25[[#This Row],[Punkte
T-Test]]&gt;=0,Table25[[#This Row],[Punkte
T-Test]],"")</f>
        <v/>
      </c>
      <c r="AI14" s="85" t="str">
        <f>Table25[[#This Row],[Z Score T-Test]]</f>
        <v/>
      </c>
    </row>
    <row r="15" spans="1:35" x14ac:dyDescent="0.45">
      <c r="A15" s="80" t="str">
        <f>IF(Table25[[#This Row],[Nr.]]&gt;0,Table25[[#This Row],[Nr.]],"")</f>
        <v/>
      </c>
      <c r="B15" s="80" t="str">
        <f>IF(Table25[[#This Row],[Vorname]]&gt;0,Table25[[#This Row],[Vorname]],"")</f>
        <v/>
      </c>
      <c r="C15" s="80" t="str">
        <f>IF(Table25[[#This Row],[Name]]&gt;0,Table25[[#This Row],[Name]],"")</f>
        <v/>
      </c>
      <c r="D15" s="81" t="str">
        <f>IF(Table25[[#This Row],[Geb.Datum
'[TT.MM.JJJJ']]]&gt;0,Table25[[#This Row],[Geb.Datum
'[TT.MM.JJJJ']]],"")</f>
        <v/>
      </c>
      <c r="E15" s="96" t="str">
        <f>IF(Table25[[#This Row],[Position '[L/AA/MB/S/D']]]&gt;0,Table25[[#This Row],[Position '[L/AA/MB/S/D']]],"")</f>
        <v/>
      </c>
      <c r="F15" s="81" t="str">
        <f>IF(Table25[[#This Row],[Händigkeit '[L/R']]]&gt;0,Table25[[#This Row],[Händigkeit '[L/R']]],"")</f>
        <v/>
      </c>
      <c r="G15" s="82" t="str">
        <f>IF(Table25[[#This Row],[Landeskader
Punkte
Anthro]]&gt;=0,Table25[[#This Row],[Landeskader
Punkte
Anthro]],"")</f>
        <v/>
      </c>
      <c r="H15" s="82" t="str">
        <f>IF(Table25[[#This Row],[Landeskader
Punkte
Sprung]]&gt;=0,Table25[[#This Row],[Landeskader
Punkte
Sprung]],"")</f>
        <v/>
      </c>
      <c r="I15" s="82" t="str">
        <f>IF(Table25[[#This Row],[Landeskader
Punkte
Wurf]]&gt;=0,Table25[[#This Row],[Landeskader
Punkte
Wurf]],"")</f>
        <v/>
      </c>
      <c r="J15" s="82" t="str">
        <f>IF(Table25[[#This Row],[Landeskader
Punkte
T-Test]]&gt;=0,Table25[[#This Row],[Landeskader
Punkte
T-Test]],"")</f>
        <v/>
      </c>
      <c r="K15" s="83" t="str">
        <f>IF(Table25[[#This Row],[Punkte GESAMT]]&gt;=0,Table25[[#This Row],[Punkte GESAMT]],"")</f>
        <v/>
      </c>
      <c r="L15" s="84" t="str">
        <f>IF(Table25[[#This Row],[finale
Körpergröße '[cm']]]&gt;0,Table25[[#This Row],[finale
Körpergröße '[cm']]],"")</f>
        <v/>
      </c>
      <c r="M15" s="85" t="str">
        <f>Table25[[#This Row],[Z Score KF]]</f>
        <v/>
      </c>
      <c r="N15" s="86" t="str">
        <f>IF(Table25[[#This Row],[Jump &amp; Reach 
(CMJ) max.]]&gt;0,Table25[[#This Row],[Jump &amp; Reach 
(CMJ) max.]],"")</f>
        <v/>
      </c>
      <c r="O15" s="87" t="str">
        <f>IF(Table25[[#This Row],[Sprunghöhe
(CMJ) '[cm']]]&gt;0,Table25[[#This Row],[Sprunghöhe
(CMJ) '[cm']]],"")</f>
        <v/>
      </c>
      <c r="P15" s="88" t="str">
        <f>IF(Table25[[#This Row],[Punkte CMJ]]&gt;=0,Table25[[#This Row],[Punkte CMJ]],"")</f>
        <v/>
      </c>
      <c r="Q15" s="85" t="str">
        <f>Table25[[#This Row],[Z-Score CMJ]]</f>
        <v/>
      </c>
      <c r="R15" s="86" t="str">
        <f>IF(Table25[[#This Row],[Jump &amp; Reach 
(Spike) max.]]&gt;0,Table25[[#This Row],[Jump &amp; Reach 
(Spike) max.]],"")</f>
        <v/>
      </c>
      <c r="S15" s="80" t="str">
        <f>IF(Table25[[#This Row],[Sprunghöhe 
Spike '[cm']]]&gt;0,Table25[[#This Row],[Sprunghöhe 
Spike '[cm']]],"")</f>
        <v/>
      </c>
      <c r="T15" s="88" t="str">
        <f>IF(Table25[[#This Row],[Punkte Spike]]&gt;=0,Table25[[#This Row],[Punkte Spike]],"")</f>
        <v/>
      </c>
      <c r="U15" s="85" t="str">
        <f>Table25[[#This Row],[Z Score Spike]]</f>
        <v/>
      </c>
      <c r="V15" s="89" t="str">
        <f>Table25[[#This Row],[Sprung gesamt]]</f>
        <v/>
      </c>
      <c r="W15" s="86" t="str">
        <f>IF(Table25[[#This Row],[Med.Ball Stoß max.
(sitzend) '[cm']]]&gt;0,Table25[[#This Row],[Med.Ball Stoß max.
(sitzend) '[cm']]],"")</f>
        <v/>
      </c>
      <c r="X15" s="88" t="str">
        <f>IF(Table25[[#This Row],[Punkte Stoß]]&gt;=0,Table25[[#This Row],[Punkte Stoß]],"")</f>
        <v/>
      </c>
      <c r="Y15" s="90" t="str">
        <f>Table25[[#This Row],[Z Score Stoß]]</f>
        <v/>
      </c>
      <c r="Z15" s="86" t="str">
        <f>IF(Table25[[#This Row],[Med.Ball Wurf max.
(stehend) '[cm']]]&gt;0,Table25[[#This Row],[Med.Ball Wurf max.
(stehend) '[cm']]],"")</f>
        <v/>
      </c>
      <c r="AA15" s="88" t="str">
        <f>IF(Table25[[#This Row],[Punkte Wurf '[steh.']]]&gt;=0,Table25[[#This Row],[Punkte Wurf '[steh.']]],"")</f>
        <v/>
      </c>
      <c r="AB15" s="85" t="str">
        <f>Table25[[#This Row],[Z Score Wurf]]</f>
        <v/>
      </c>
      <c r="AC15" s="86" t="str">
        <f>IF(Table25[[#This Row],[Schlagballwurf
max.
'[km/h']]]&gt;0,Table25[[#This Row],[Schlagballwurf
max.
'[km/h']]],"")</f>
        <v/>
      </c>
      <c r="AD15" s="88" t="str">
        <f>IF(Table25[[#This Row],[Punkte
Schlagballwurf]]&gt;=0,Table25[[#This Row],[Punkte
Schlagballwurf]],"")</f>
        <v/>
      </c>
      <c r="AE15" s="85" t="str">
        <f>Table25[[#This Row],[Z Score Schlagball]]</f>
        <v/>
      </c>
      <c r="AF15" s="89" t="str">
        <f>Table25[[#This Row],[Wurf gesamt]]</f>
        <v/>
      </c>
      <c r="AG15" s="84" t="str">
        <f>IF(Table25[[#This Row],[T-Test
max.links + max.rechts /2]]&gt;0,Table25[[#This Row],[T-Test
max.links + max.rechts /2]],"")</f>
        <v/>
      </c>
      <c r="AH15" s="88" t="str">
        <f>IF(Table25[[#This Row],[Punkte
T-Test]]&gt;=0,Table25[[#This Row],[Punkte
T-Test]],"")</f>
        <v/>
      </c>
      <c r="AI15" s="85" t="str">
        <f>Table25[[#This Row],[Z Score T-Test]]</f>
        <v/>
      </c>
    </row>
    <row r="16" spans="1:35" x14ac:dyDescent="0.45">
      <c r="A16" s="80" t="str">
        <f>IF(Table25[[#This Row],[Nr.]]&gt;0,Table25[[#This Row],[Nr.]],"")</f>
        <v/>
      </c>
      <c r="B16" s="80" t="str">
        <f>IF(Table25[[#This Row],[Vorname]]&gt;0,Table25[[#This Row],[Vorname]],"")</f>
        <v/>
      </c>
      <c r="C16" s="80" t="str">
        <f>IF(Table25[[#This Row],[Name]]&gt;0,Table25[[#This Row],[Name]],"")</f>
        <v/>
      </c>
      <c r="D16" s="81" t="str">
        <f>IF(Table25[[#This Row],[Geb.Datum
'[TT.MM.JJJJ']]]&gt;0,Table25[[#This Row],[Geb.Datum
'[TT.MM.JJJJ']]],"")</f>
        <v/>
      </c>
      <c r="E16" s="96" t="str">
        <f>IF(Table25[[#This Row],[Position '[L/AA/MB/S/D']]]&gt;0,Table25[[#This Row],[Position '[L/AA/MB/S/D']]],"")</f>
        <v/>
      </c>
      <c r="F16" s="81" t="str">
        <f>IF(Table25[[#This Row],[Händigkeit '[L/R']]]&gt;0,Table25[[#This Row],[Händigkeit '[L/R']]],"")</f>
        <v/>
      </c>
      <c r="G16" s="82" t="str">
        <f>IF(Table25[[#This Row],[Landeskader
Punkte
Anthro]]&gt;=0,Table25[[#This Row],[Landeskader
Punkte
Anthro]],"")</f>
        <v/>
      </c>
      <c r="H16" s="82" t="str">
        <f>IF(Table25[[#This Row],[Landeskader
Punkte
Sprung]]&gt;=0,Table25[[#This Row],[Landeskader
Punkte
Sprung]],"")</f>
        <v/>
      </c>
      <c r="I16" s="82" t="str">
        <f>IF(Table25[[#This Row],[Landeskader
Punkte
Wurf]]&gt;=0,Table25[[#This Row],[Landeskader
Punkte
Wurf]],"")</f>
        <v/>
      </c>
      <c r="J16" s="82" t="str">
        <f>IF(Table25[[#This Row],[Landeskader
Punkte
T-Test]]&gt;=0,Table25[[#This Row],[Landeskader
Punkte
T-Test]],"")</f>
        <v/>
      </c>
      <c r="K16" s="83" t="str">
        <f>IF(Table25[[#This Row],[Punkte GESAMT]]&gt;=0,Table25[[#This Row],[Punkte GESAMT]],"")</f>
        <v/>
      </c>
      <c r="L16" s="84" t="str">
        <f>IF(Table25[[#This Row],[finale
Körpergröße '[cm']]]&gt;0,Table25[[#This Row],[finale
Körpergröße '[cm']]],"")</f>
        <v/>
      </c>
      <c r="M16" s="85" t="str">
        <f>Table25[[#This Row],[Z Score KF]]</f>
        <v/>
      </c>
      <c r="N16" s="86" t="str">
        <f>IF(Table25[[#This Row],[Jump &amp; Reach 
(CMJ) max.]]&gt;0,Table25[[#This Row],[Jump &amp; Reach 
(CMJ) max.]],"")</f>
        <v/>
      </c>
      <c r="O16" s="87" t="str">
        <f>IF(Table25[[#This Row],[Sprunghöhe
(CMJ) '[cm']]]&gt;0,Table25[[#This Row],[Sprunghöhe
(CMJ) '[cm']]],"")</f>
        <v/>
      </c>
      <c r="P16" s="88" t="str">
        <f>IF(Table25[[#This Row],[Punkte CMJ]]&gt;=0,Table25[[#This Row],[Punkte CMJ]],"")</f>
        <v/>
      </c>
      <c r="Q16" s="85" t="str">
        <f>Table25[[#This Row],[Z-Score CMJ]]</f>
        <v/>
      </c>
      <c r="R16" s="86" t="str">
        <f>IF(Table25[[#This Row],[Jump &amp; Reach 
(Spike) max.]]&gt;0,Table25[[#This Row],[Jump &amp; Reach 
(Spike) max.]],"")</f>
        <v/>
      </c>
      <c r="S16" s="80" t="str">
        <f>IF(Table25[[#This Row],[Sprunghöhe 
Spike '[cm']]]&gt;0,Table25[[#This Row],[Sprunghöhe 
Spike '[cm']]],"")</f>
        <v/>
      </c>
      <c r="T16" s="88" t="str">
        <f>IF(Table25[[#This Row],[Punkte Spike]]&gt;=0,Table25[[#This Row],[Punkte Spike]],"")</f>
        <v/>
      </c>
      <c r="U16" s="85" t="str">
        <f>Table25[[#This Row],[Z Score Spike]]</f>
        <v/>
      </c>
      <c r="V16" s="89" t="str">
        <f>Table25[[#This Row],[Sprung gesamt]]</f>
        <v/>
      </c>
      <c r="W16" s="86" t="str">
        <f>IF(Table25[[#This Row],[Med.Ball Stoß max.
(sitzend) '[cm']]]&gt;0,Table25[[#This Row],[Med.Ball Stoß max.
(sitzend) '[cm']]],"")</f>
        <v/>
      </c>
      <c r="X16" s="88" t="str">
        <f>IF(Table25[[#This Row],[Punkte Stoß]]&gt;=0,Table25[[#This Row],[Punkte Stoß]],"")</f>
        <v/>
      </c>
      <c r="Y16" s="90" t="str">
        <f>Table25[[#This Row],[Z Score Stoß]]</f>
        <v/>
      </c>
      <c r="Z16" s="86" t="str">
        <f>IF(Table25[[#This Row],[Med.Ball Wurf max.
(stehend) '[cm']]]&gt;0,Table25[[#This Row],[Med.Ball Wurf max.
(stehend) '[cm']]],"")</f>
        <v/>
      </c>
      <c r="AA16" s="88" t="str">
        <f>IF(Table25[[#This Row],[Punkte Wurf '[steh.']]]&gt;=0,Table25[[#This Row],[Punkte Wurf '[steh.']]],"")</f>
        <v/>
      </c>
      <c r="AB16" s="85" t="str">
        <f>Table25[[#This Row],[Z Score Wurf]]</f>
        <v/>
      </c>
      <c r="AC16" s="86" t="str">
        <f>IF(Table25[[#This Row],[Schlagballwurf
max.
'[km/h']]]&gt;0,Table25[[#This Row],[Schlagballwurf
max.
'[km/h']]],"")</f>
        <v/>
      </c>
      <c r="AD16" s="88" t="str">
        <f>IF(Table25[[#This Row],[Punkte
Schlagballwurf]]&gt;=0,Table25[[#This Row],[Punkte
Schlagballwurf]],"")</f>
        <v/>
      </c>
      <c r="AE16" s="85" t="str">
        <f>Table25[[#This Row],[Z Score Schlagball]]</f>
        <v/>
      </c>
      <c r="AF16" s="89" t="str">
        <f>Table25[[#This Row],[Wurf gesamt]]</f>
        <v/>
      </c>
      <c r="AG16" s="84" t="str">
        <f>IF(Table25[[#This Row],[T-Test
max.links + max.rechts /2]]&gt;0,Table25[[#This Row],[T-Test
max.links + max.rechts /2]],"")</f>
        <v/>
      </c>
      <c r="AH16" s="88" t="str">
        <f>IF(Table25[[#This Row],[Punkte
T-Test]]&gt;=0,Table25[[#This Row],[Punkte
T-Test]],"")</f>
        <v/>
      </c>
      <c r="AI16" s="85" t="str">
        <f>Table25[[#This Row],[Z Score T-Test]]</f>
        <v/>
      </c>
    </row>
    <row r="17" spans="1:35" x14ac:dyDescent="0.45">
      <c r="A17" s="80" t="str">
        <f>IF(Table25[[#This Row],[Nr.]]&gt;0,Table25[[#This Row],[Nr.]],"")</f>
        <v/>
      </c>
      <c r="B17" s="80" t="str">
        <f>IF(Table25[[#This Row],[Vorname]]&gt;0,Table25[[#This Row],[Vorname]],"")</f>
        <v/>
      </c>
      <c r="C17" s="80" t="str">
        <f>IF(Table25[[#This Row],[Name]]&gt;0,Table25[[#This Row],[Name]],"")</f>
        <v/>
      </c>
      <c r="D17" s="81" t="str">
        <f>IF(Table25[[#This Row],[Geb.Datum
'[TT.MM.JJJJ']]]&gt;0,Table25[[#This Row],[Geb.Datum
'[TT.MM.JJJJ']]],"")</f>
        <v/>
      </c>
      <c r="E17" s="96" t="str">
        <f>IF(Table25[[#This Row],[Position '[L/AA/MB/S/D']]]&gt;0,Table25[[#This Row],[Position '[L/AA/MB/S/D']]],"")</f>
        <v/>
      </c>
      <c r="F17" s="81" t="str">
        <f>IF(Table25[[#This Row],[Händigkeit '[L/R']]]&gt;0,Table25[[#This Row],[Händigkeit '[L/R']]],"")</f>
        <v/>
      </c>
      <c r="G17" s="82" t="str">
        <f>IF(Table25[[#This Row],[Landeskader
Punkte
Anthro]]&gt;=0,Table25[[#This Row],[Landeskader
Punkte
Anthro]],"")</f>
        <v/>
      </c>
      <c r="H17" s="82" t="str">
        <f>IF(Table25[[#This Row],[Landeskader
Punkte
Sprung]]&gt;=0,Table25[[#This Row],[Landeskader
Punkte
Sprung]],"")</f>
        <v/>
      </c>
      <c r="I17" s="82" t="str">
        <f>IF(Table25[[#This Row],[Landeskader
Punkte
Wurf]]&gt;=0,Table25[[#This Row],[Landeskader
Punkte
Wurf]],"")</f>
        <v/>
      </c>
      <c r="J17" s="82" t="str">
        <f>IF(Table25[[#This Row],[Landeskader
Punkte
T-Test]]&gt;=0,Table25[[#This Row],[Landeskader
Punkte
T-Test]],"")</f>
        <v/>
      </c>
      <c r="K17" s="83" t="str">
        <f>IF(Table25[[#This Row],[Punkte GESAMT]]&gt;=0,Table25[[#This Row],[Punkte GESAMT]],"")</f>
        <v/>
      </c>
      <c r="L17" s="84" t="str">
        <f>IF(Table25[[#This Row],[finale
Körpergröße '[cm']]]&gt;0,Table25[[#This Row],[finale
Körpergröße '[cm']]],"")</f>
        <v/>
      </c>
      <c r="M17" s="85" t="str">
        <f>Table25[[#This Row],[Z Score KF]]</f>
        <v/>
      </c>
      <c r="N17" s="86" t="str">
        <f>IF(Table25[[#This Row],[Jump &amp; Reach 
(CMJ) max.]]&gt;0,Table25[[#This Row],[Jump &amp; Reach 
(CMJ) max.]],"")</f>
        <v/>
      </c>
      <c r="O17" s="87" t="str">
        <f>IF(Table25[[#This Row],[Sprunghöhe
(CMJ) '[cm']]]&gt;0,Table25[[#This Row],[Sprunghöhe
(CMJ) '[cm']]],"")</f>
        <v/>
      </c>
      <c r="P17" s="88" t="str">
        <f>IF(Table25[[#This Row],[Punkte CMJ]]&gt;=0,Table25[[#This Row],[Punkte CMJ]],"")</f>
        <v/>
      </c>
      <c r="Q17" s="85" t="str">
        <f>Table25[[#This Row],[Z-Score CMJ]]</f>
        <v/>
      </c>
      <c r="R17" s="86" t="str">
        <f>IF(Table25[[#This Row],[Jump &amp; Reach 
(Spike) max.]]&gt;0,Table25[[#This Row],[Jump &amp; Reach 
(Spike) max.]],"")</f>
        <v/>
      </c>
      <c r="S17" s="80" t="str">
        <f>IF(Table25[[#This Row],[Sprunghöhe 
Spike '[cm']]]&gt;0,Table25[[#This Row],[Sprunghöhe 
Spike '[cm']]],"")</f>
        <v/>
      </c>
      <c r="T17" s="88" t="str">
        <f>IF(Table25[[#This Row],[Punkte Spike]]&gt;=0,Table25[[#This Row],[Punkte Spike]],"")</f>
        <v/>
      </c>
      <c r="U17" s="85" t="str">
        <f>Table25[[#This Row],[Z Score Spike]]</f>
        <v/>
      </c>
      <c r="V17" s="89" t="str">
        <f>Table25[[#This Row],[Sprung gesamt]]</f>
        <v/>
      </c>
      <c r="W17" s="86" t="str">
        <f>IF(Table25[[#This Row],[Med.Ball Stoß max.
(sitzend) '[cm']]]&gt;0,Table25[[#This Row],[Med.Ball Stoß max.
(sitzend) '[cm']]],"")</f>
        <v/>
      </c>
      <c r="X17" s="88" t="str">
        <f>IF(Table25[[#This Row],[Punkte Stoß]]&gt;=0,Table25[[#This Row],[Punkte Stoß]],"")</f>
        <v/>
      </c>
      <c r="Y17" s="90" t="str">
        <f>Table25[[#This Row],[Z Score Stoß]]</f>
        <v/>
      </c>
      <c r="Z17" s="86" t="str">
        <f>IF(Table25[[#This Row],[Med.Ball Wurf max.
(stehend) '[cm']]]&gt;0,Table25[[#This Row],[Med.Ball Wurf max.
(stehend) '[cm']]],"")</f>
        <v/>
      </c>
      <c r="AA17" s="88" t="str">
        <f>IF(Table25[[#This Row],[Punkte Wurf '[steh.']]]&gt;=0,Table25[[#This Row],[Punkte Wurf '[steh.']]],"")</f>
        <v/>
      </c>
      <c r="AB17" s="85" t="str">
        <f>Table25[[#This Row],[Z Score Wurf]]</f>
        <v/>
      </c>
      <c r="AC17" s="86" t="str">
        <f>IF(Table25[[#This Row],[Schlagballwurf
max.
'[km/h']]]&gt;0,Table25[[#This Row],[Schlagballwurf
max.
'[km/h']]],"")</f>
        <v/>
      </c>
      <c r="AD17" s="88" t="str">
        <f>IF(Table25[[#This Row],[Punkte
Schlagballwurf]]&gt;=0,Table25[[#This Row],[Punkte
Schlagballwurf]],"")</f>
        <v/>
      </c>
      <c r="AE17" s="85" t="str">
        <f>Table25[[#This Row],[Z Score Schlagball]]</f>
        <v/>
      </c>
      <c r="AF17" s="89" t="str">
        <f>Table25[[#This Row],[Wurf gesamt]]</f>
        <v/>
      </c>
      <c r="AG17" s="84" t="str">
        <f>IF(Table25[[#This Row],[T-Test
max.links + max.rechts /2]]&gt;0,Table25[[#This Row],[T-Test
max.links + max.rechts /2]],"")</f>
        <v/>
      </c>
      <c r="AH17" s="88" t="str">
        <f>IF(Table25[[#This Row],[Punkte
T-Test]]&gt;=0,Table25[[#This Row],[Punkte
T-Test]],"")</f>
        <v/>
      </c>
      <c r="AI17" s="85" t="str">
        <f>Table25[[#This Row],[Z Score T-Test]]</f>
        <v/>
      </c>
    </row>
    <row r="18" spans="1:35" x14ac:dyDescent="0.45">
      <c r="A18" s="80" t="str">
        <f>IF(Table25[[#This Row],[Nr.]]&gt;0,Table25[[#This Row],[Nr.]],"")</f>
        <v/>
      </c>
      <c r="B18" s="80" t="str">
        <f>IF(Table25[[#This Row],[Vorname]]&gt;0,Table25[[#This Row],[Vorname]],"")</f>
        <v/>
      </c>
      <c r="C18" s="80" t="str">
        <f>IF(Table25[[#This Row],[Name]]&gt;0,Table25[[#This Row],[Name]],"")</f>
        <v/>
      </c>
      <c r="D18" s="81" t="str">
        <f>IF(Table25[[#This Row],[Geb.Datum
'[TT.MM.JJJJ']]]&gt;0,Table25[[#This Row],[Geb.Datum
'[TT.MM.JJJJ']]],"")</f>
        <v/>
      </c>
      <c r="E18" s="96" t="str">
        <f>IF(Table25[[#This Row],[Position '[L/AA/MB/S/D']]]&gt;0,Table25[[#This Row],[Position '[L/AA/MB/S/D']]],"")</f>
        <v/>
      </c>
      <c r="F18" s="81" t="str">
        <f>IF(Table25[[#This Row],[Händigkeit '[L/R']]]&gt;0,Table25[[#This Row],[Händigkeit '[L/R']]],"")</f>
        <v/>
      </c>
      <c r="G18" s="82" t="str">
        <f>IF(Table25[[#This Row],[Landeskader
Punkte
Anthro]]&gt;=0,Table25[[#This Row],[Landeskader
Punkte
Anthro]],"")</f>
        <v/>
      </c>
      <c r="H18" s="82" t="str">
        <f>IF(Table25[[#This Row],[Landeskader
Punkte
Sprung]]&gt;=0,Table25[[#This Row],[Landeskader
Punkte
Sprung]],"")</f>
        <v/>
      </c>
      <c r="I18" s="82" t="str">
        <f>IF(Table25[[#This Row],[Landeskader
Punkte
Wurf]]&gt;=0,Table25[[#This Row],[Landeskader
Punkte
Wurf]],"")</f>
        <v/>
      </c>
      <c r="J18" s="82" t="str">
        <f>IF(Table25[[#This Row],[Landeskader
Punkte
T-Test]]&gt;=0,Table25[[#This Row],[Landeskader
Punkte
T-Test]],"")</f>
        <v/>
      </c>
      <c r="K18" s="83" t="str">
        <f>IF(Table25[[#This Row],[Punkte GESAMT]]&gt;=0,Table25[[#This Row],[Punkte GESAMT]],"")</f>
        <v/>
      </c>
      <c r="L18" s="84" t="str">
        <f>IF(Table25[[#This Row],[finale
Körpergröße '[cm']]]&gt;0,Table25[[#This Row],[finale
Körpergröße '[cm']]],"")</f>
        <v/>
      </c>
      <c r="M18" s="85" t="str">
        <f>Table25[[#This Row],[Z Score KF]]</f>
        <v/>
      </c>
      <c r="N18" s="86" t="str">
        <f>IF(Table25[[#This Row],[Jump &amp; Reach 
(CMJ) max.]]&gt;0,Table25[[#This Row],[Jump &amp; Reach 
(CMJ) max.]],"")</f>
        <v/>
      </c>
      <c r="O18" s="87" t="str">
        <f>IF(Table25[[#This Row],[Sprunghöhe
(CMJ) '[cm']]]&gt;0,Table25[[#This Row],[Sprunghöhe
(CMJ) '[cm']]],"")</f>
        <v/>
      </c>
      <c r="P18" s="88" t="str">
        <f>IF(Table25[[#This Row],[Punkte CMJ]]&gt;=0,Table25[[#This Row],[Punkte CMJ]],"")</f>
        <v/>
      </c>
      <c r="Q18" s="85" t="str">
        <f>Table25[[#This Row],[Z-Score CMJ]]</f>
        <v/>
      </c>
      <c r="R18" s="86" t="str">
        <f>IF(Table25[[#This Row],[Jump &amp; Reach 
(Spike) max.]]&gt;0,Table25[[#This Row],[Jump &amp; Reach 
(Spike) max.]],"")</f>
        <v/>
      </c>
      <c r="S18" s="80" t="str">
        <f>IF(Table25[[#This Row],[Sprunghöhe 
Spike '[cm']]]&gt;0,Table25[[#This Row],[Sprunghöhe 
Spike '[cm']]],"")</f>
        <v/>
      </c>
      <c r="T18" s="88" t="str">
        <f>IF(Table25[[#This Row],[Punkte Spike]]&gt;=0,Table25[[#This Row],[Punkte Spike]],"")</f>
        <v/>
      </c>
      <c r="U18" s="85" t="str">
        <f>Table25[[#This Row],[Z Score Spike]]</f>
        <v/>
      </c>
      <c r="V18" s="89" t="str">
        <f>Table25[[#This Row],[Sprung gesamt]]</f>
        <v/>
      </c>
      <c r="W18" s="86" t="str">
        <f>IF(Table25[[#This Row],[Med.Ball Stoß max.
(sitzend) '[cm']]]&gt;0,Table25[[#This Row],[Med.Ball Stoß max.
(sitzend) '[cm']]],"")</f>
        <v/>
      </c>
      <c r="X18" s="88" t="str">
        <f>IF(Table25[[#This Row],[Punkte Stoß]]&gt;=0,Table25[[#This Row],[Punkte Stoß]],"")</f>
        <v/>
      </c>
      <c r="Y18" s="90" t="str">
        <f>Table25[[#This Row],[Z Score Stoß]]</f>
        <v/>
      </c>
      <c r="Z18" s="86" t="str">
        <f>IF(Table25[[#This Row],[Med.Ball Wurf max.
(stehend) '[cm']]]&gt;0,Table25[[#This Row],[Med.Ball Wurf max.
(stehend) '[cm']]],"")</f>
        <v/>
      </c>
      <c r="AA18" s="88" t="str">
        <f>IF(Table25[[#This Row],[Punkte Wurf '[steh.']]]&gt;=0,Table25[[#This Row],[Punkte Wurf '[steh.']]],"")</f>
        <v/>
      </c>
      <c r="AB18" s="85" t="str">
        <f>Table25[[#This Row],[Z Score Wurf]]</f>
        <v/>
      </c>
      <c r="AC18" s="86" t="str">
        <f>IF(Table25[[#This Row],[Schlagballwurf
max.
'[km/h']]]&gt;0,Table25[[#This Row],[Schlagballwurf
max.
'[km/h']]],"")</f>
        <v/>
      </c>
      <c r="AD18" s="88" t="str">
        <f>IF(Table25[[#This Row],[Punkte
Schlagballwurf]]&gt;=0,Table25[[#This Row],[Punkte
Schlagballwurf]],"")</f>
        <v/>
      </c>
      <c r="AE18" s="85" t="str">
        <f>Table25[[#This Row],[Z Score Schlagball]]</f>
        <v/>
      </c>
      <c r="AF18" s="89" t="str">
        <f>Table25[[#This Row],[Wurf gesamt]]</f>
        <v/>
      </c>
      <c r="AG18" s="84" t="str">
        <f>IF(Table25[[#This Row],[T-Test
max.links + max.rechts /2]]&gt;0,Table25[[#This Row],[T-Test
max.links + max.rechts /2]],"")</f>
        <v/>
      </c>
      <c r="AH18" s="88" t="str">
        <f>IF(Table25[[#This Row],[Punkte
T-Test]]&gt;=0,Table25[[#This Row],[Punkte
T-Test]],"")</f>
        <v/>
      </c>
      <c r="AI18" s="85" t="str">
        <f>Table25[[#This Row],[Z Score T-Test]]</f>
        <v/>
      </c>
    </row>
    <row r="19" spans="1:35" x14ac:dyDescent="0.45">
      <c r="A19" s="80" t="str">
        <f>IF(Table25[[#This Row],[Nr.]]&gt;0,Table25[[#This Row],[Nr.]],"")</f>
        <v/>
      </c>
      <c r="B19" s="80" t="str">
        <f>IF(Table25[[#This Row],[Vorname]]&gt;0,Table25[[#This Row],[Vorname]],"")</f>
        <v/>
      </c>
      <c r="C19" s="80" t="str">
        <f>IF(Table25[[#This Row],[Name]]&gt;0,Table25[[#This Row],[Name]],"")</f>
        <v/>
      </c>
      <c r="D19" s="81" t="str">
        <f>IF(Table25[[#This Row],[Geb.Datum
'[TT.MM.JJJJ']]]&gt;0,Table25[[#This Row],[Geb.Datum
'[TT.MM.JJJJ']]],"")</f>
        <v/>
      </c>
      <c r="E19" s="96" t="str">
        <f>IF(Table25[[#This Row],[Position '[L/AA/MB/S/D']]]&gt;0,Table25[[#This Row],[Position '[L/AA/MB/S/D']]],"")</f>
        <v/>
      </c>
      <c r="F19" s="81" t="str">
        <f>IF(Table25[[#This Row],[Händigkeit '[L/R']]]&gt;0,Table25[[#This Row],[Händigkeit '[L/R']]],"")</f>
        <v/>
      </c>
      <c r="G19" s="82" t="str">
        <f>IF(Table25[[#This Row],[Landeskader
Punkte
Anthro]]&gt;=0,Table25[[#This Row],[Landeskader
Punkte
Anthro]],"")</f>
        <v/>
      </c>
      <c r="H19" s="82" t="str">
        <f>IF(Table25[[#This Row],[Landeskader
Punkte
Sprung]]&gt;=0,Table25[[#This Row],[Landeskader
Punkte
Sprung]],"")</f>
        <v/>
      </c>
      <c r="I19" s="82" t="str">
        <f>IF(Table25[[#This Row],[Landeskader
Punkte
Wurf]]&gt;=0,Table25[[#This Row],[Landeskader
Punkte
Wurf]],"")</f>
        <v/>
      </c>
      <c r="J19" s="82" t="str">
        <f>IF(Table25[[#This Row],[Landeskader
Punkte
T-Test]]&gt;=0,Table25[[#This Row],[Landeskader
Punkte
T-Test]],"")</f>
        <v/>
      </c>
      <c r="K19" s="83" t="str">
        <f>IF(Table25[[#This Row],[Punkte GESAMT]]&gt;=0,Table25[[#This Row],[Punkte GESAMT]],"")</f>
        <v/>
      </c>
      <c r="L19" s="84" t="str">
        <f>IF(Table25[[#This Row],[finale
Körpergröße '[cm']]]&gt;0,Table25[[#This Row],[finale
Körpergröße '[cm']]],"")</f>
        <v/>
      </c>
      <c r="M19" s="85" t="str">
        <f>Table25[[#This Row],[Z Score KF]]</f>
        <v/>
      </c>
      <c r="N19" s="86" t="str">
        <f>IF(Table25[[#This Row],[Jump &amp; Reach 
(CMJ) max.]]&gt;0,Table25[[#This Row],[Jump &amp; Reach 
(CMJ) max.]],"")</f>
        <v/>
      </c>
      <c r="O19" s="87" t="str">
        <f>IF(Table25[[#This Row],[Sprunghöhe
(CMJ) '[cm']]]&gt;0,Table25[[#This Row],[Sprunghöhe
(CMJ) '[cm']]],"")</f>
        <v/>
      </c>
      <c r="P19" s="88" t="str">
        <f>IF(Table25[[#This Row],[Punkte CMJ]]&gt;=0,Table25[[#This Row],[Punkte CMJ]],"")</f>
        <v/>
      </c>
      <c r="Q19" s="85" t="str">
        <f>Table25[[#This Row],[Z-Score CMJ]]</f>
        <v/>
      </c>
      <c r="R19" s="86" t="str">
        <f>IF(Table25[[#This Row],[Jump &amp; Reach 
(Spike) max.]]&gt;0,Table25[[#This Row],[Jump &amp; Reach 
(Spike) max.]],"")</f>
        <v/>
      </c>
      <c r="S19" s="80" t="str">
        <f>IF(Table25[[#This Row],[Sprunghöhe 
Spike '[cm']]]&gt;0,Table25[[#This Row],[Sprunghöhe 
Spike '[cm']]],"")</f>
        <v/>
      </c>
      <c r="T19" s="88" t="str">
        <f>IF(Table25[[#This Row],[Punkte Spike]]&gt;=0,Table25[[#This Row],[Punkte Spike]],"")</f>
        <v/>
      </c>
      <c r="U19" s="85" t="str">
        <f>Table25[[#This Row],[Z Score Spike]]</f>
        <v/>
      </c>
      <c r="V19" s="89" t="str">
        <f>Table25[[#This Row],[Sprung gesamt]]</f>
        <v/>
      </c>
      <c r="W19" s="86" t="str">
        <f>IF(Table25[[#This Row],[Med.Ball Stoß max.
(sitzend) '[cm']]]&gt;0,Table25[[#This Row],[Med.Ball Stoß max.
(sitzend) '[cm']]],"")</f>
        <v/>
      </c>
      <c r="X19" s="88" t="str">
        <f>IF(Table25[[#This Row],[Punkte Stoß]]&gt;=0,Table25[[#This Row],[Punkte Stoß]],"")</f>
        <v/>
      </c>
      <c r="Y19" s="90" t="str">
        <f>Table25[[#This Row],[Z Score Stoß]]</f>
        <v/>
      </c>
      <c r="Z19" s="86" t="str">
        <f>IF(Table25[[#This Row],[Med.Ball Wurf max.
(stehend) '[cm']]]&gt;0,Table25[[#This Row],[Med.Ball Wurf max.
(stehend) '[cm']]],"")</f>
        <v/>
      </c>
      <c r="AA19" s="88" t="str">
        <f>IF(Table25[[#This Row],[Punkte Wurf '[steh.']]]&gt;=0,Table25[[#This Row],[Punkte Wurf '[steh.']]],"")</f>
        <v/>
      </c>
      <c r="AB19" s="85" t="str">
        <f>Table25[[#This Row],[Z Score Wurf]]</f>
        <v/>
      </c>
      <c r="AC19" s="86" t="str">
        <f>IF(Table25[[#This Row],[Schlagballwurf
max.
'[km/h']]]&gt;0,Table25[[#This Row],[Schlagballwurf
max.
'[km/h']]],"")</f>
        <v/>
      </c>
      <c r="AD19" s="88" t="str">
        <f>IF(Table25[[#This Row],[Punkte
Schlagballwurf]]&gt;=0,Table25[[#This Row],[Punkte
Schlagballwurf]],"")</f>
        <v/>
      </c>
      <c r="AE19" s="85" t="str">
        <f>Table25[[#This Row],[Z Score Schlagball]]</f>
        <v/>
      </c>
      <c r="AF19" s="89" t="str">
        <f>Table25[[#This Row],[Wurf gesamt]]</f>
        <v/>
      </c>
      <c r="AG19" s="84" t="str">
        <f>IF(Table25[[#This Row],[T-Test
max.links + max.rechts /2]]&gt;0,Table25[[#This Row],[T-Test
max.links + max.rechts /2]],"")</f>
        <v/>
      </c>
      <c r="AH19" s="88" t="str">
        <f>IF(Table25[[#This Row],[Punkte
T-Test]]&gt;=0,Table25[[#This Row],[Punkte
T-Test]],"")</f>
        <v/>
      </c>
      <c r="AI19" s="85" t="str">
        <f>Table25[[#This Row],[Z Score T-Test]]</f>
        <v/>
      </c>
    </row>
    <row r="20" spans="1:35" x14ac:dyDescent="0.45">
      <c r="A20" s="80" t="str">
        <f>IF(Table25[[#This Row],[Nr.]]&gt;0,Table25[[#This Row],[Nr.]],"")</f>
        <v/>
      </c>
      <c r="B20" s="80" t="str">
        <f>IF(Table25[[#This Row],[Vorname]]&gt;0,Table25[[#This Row],[Vorname]],"")</f>
        <v/>
      </c>
      <c r="C20" s="80" t="str">
        <f>IF(Table25[[#This Row],[Name]]&gt;0,Table25[[#This Row],[Name]],"")</f>
        <v/>
      </c>
      <c r="D20" s="81" t="str">
        <f>IF(Table25[[#This Row],[Geb.Datum
'[TT.MM.JJJJ']]]&gt;0,Table25[[#This Row],[Geb.Datum
'[TT.MM.JJJJ']]],"")</f>
        <v/>
      </c>
      <c r="E20" s="96" t="str">
        <f>IF(Table25[[#This Row],[Position '[L/AA/MB/S/D']]]&gt;0,Table25[[#This Row],[Position '[L/AA/MB/S/D']]],"")</f>
        <v/>
      </c>
      <c r="F20" s="81" t="str">
        <f>IF(Table25[[#This Row],[Händigkeit '[L/R']]]&gt;0,Table25[[#This Row],[Händigkeit '[L/R']]],"")</f>
        <v/>
      </c>
      <c r="G20" s="82" t="str">
        <f>IF(Table25[[#This Row],[Landeskader
Punkte
Anthro]]&gt;=0,Table25[[#This Row],[Landeskader
Punkte
Anthro]],"")</f>
        <v/>
      </c>
      <c r="H20" s="82" t="str">
        <f>IF(Table25[[#This Row],[Landeskader
Punkte
Sprung]]&gt;=0,Table25[[#This Row],[Landeskader
Punkte
Sprung]],"")</f>
        <v/>
      </c>
      <c r="I20" s="82" t="str">
        <f>IF(Table25[[#This Row],[Landeskader
Punkte
Wurf]]&gt;=0,Table25[[#This Row],[Landeskader
Punkte
Wurf]],"")</f>
        <v/>
      </c>
      <c r="J20" s="82" t="str">
        <f>IF(Table25[[#This Row],[Landeskader
Punkte
T-Test]]&gt;=0,Table25[[#This Row],[Landeskader
Punkte
T-Test]],"")</f>
        <v/>
      </c>
      <c r="K20" s="83" t="str">
        <f>IF(Table25[[#This Row],[Punkte GESAMT]]&gt;=0,Table25[[#This Row],[Punkte GESAMT]],"")</f>
        <v/>
      </c>
      <c r="L20" s="84" t="str">
        <f>IF(Table25[[#This Row],[finale
Körpergröße '[cm']]]&gt;0,Table25[[#This Row],[finale
Körpergröße '[cm']]],"")</f>
        <v/>
      </c>
      <c r="M20" s="85" t="str">
        <f>Table25[[#This Row],[Z Score KF]]</f>
        <v/>
      </c>
      <c r="N20" s="86" t="str">
        <f>IF(Table25[[#This Row],[Jump &amp; Reach 
(CMJ) max.]]&gt;0,Table25[[#This Row],[Jump &amp; Reach 
(CMJ) max.]],"")</f>
        <v/>
      </c>
      <c r="O20" s="87" t="str">
        <f>IF(Table25[[#This Row],[Sprunghöhe
(CMJ) '[cm']]]&gt;0,Table25[[#This Row],[Sprunghöhe
(CMJ) '[cm']]],"")</f>
        <v/>
      </c>
      <c r="P20" s="88" t="str">
        <f>IF(Table25[[#This Row],[Punkte CMJ]]&gt;=0,Table25[[#This Row],[Punkte CMJ]],"")</f>
        <v/>
      </c>
      <c r="Q20" s="85" t="str">
        <f>Table25[[#This Row],[Z-Score CMJ]]</f>
        <v/>
      </c>
      <c r="R20" s="86" t="str">
        <f>IF(Table25[[#This Row],[Jump &amp; Reach 
(Spike) max.]]&gt;0,Table25[[#This Row],[Jump &amp; Reach 
(Spike) max.]],"")</f>
        <v/>
      </c>
      <c r="S20" s="80" t="str">
        <f>IF(Table25[[#This Row],[Sprunghöhe 
Spike '[cm']]]&gt;0,Table25[[#This Row],[Sprunghöhe 
Spike '[cm']]],"")</f>
        <v/>
      </c>
      <c r="T20" s="88" t="str">
        <f>IF(Table25[[#This Row],[Punkte Spike]]&gt;=0,Table25[[#This Row],[Punkte Spike]],"")</f>
        <v/>
      </c>
      <c r="U20" s="85" t="str">
        <f>Table25[[#This Row],[Z Score Spike]]</f>
        <v/>
      </c>
      <c r="V20" s="89" t="str">
        <f>Table25[[#This Row],[Sprung gesamt]]</f>
        <v/>
      </c>
      <c r="W20" s="86" t="str">
        <f>IF(Table25[[#This Row],[Med.Ball Stoß max.
(sitzend) '[cm']]]&gt;0,Table25[[#This Row],[Med.Ball Stoß max.
(sitzend) '[cm']]],"")</f>
        <v/>
      </c>
      <c r="X20" s="88" t="str">
        <f>IF(Table25[[#This Row],[Punkte Stoß]]&gt;=0,Table25[[#This Row],[Punkte Stoß]],"")</f>
        <v/>
      </c>
      <c r="Y20" s="90" t="str">
        <f>Table25[[#This Row],[Z Score Stoß]]</f>
        <v/>
      </c>
      <c r="Z20" s="86" t="str">
        <f>IF(Table25[[#This Row],[Med.Ball Wurf max.
(stehend) '[cm']]]&gt;0,Table25[[#This Row],[Med.Ball Wurf max.
(stehend) '[cm']]],"")</f>
        <v/>
      </c>
      <c r="AA20" s="88" t="str">
        <f>IF(Table25[[#This Row],[Punkte Wurf '[steh.']]]&gt;=0,Table25[[#This Row],[Punkte Wurf '[steh.']]],"")</f>
        <v/>
      </c>
      <c r="AB20" s="85" t="str">
        <f>Table25[[#This Row],[Z Score Wurf]]</f>
        <v/>
      </c>
      <c r="AC20" s="86" t="str">
        <f>IF(Table25[[#This Row],[Schlagballwurf
max.
'[km/h']]]&gt;0,Table25[[#This Row],[Schlagballwurf
max.
'[km/h']]],"")</f>
        <v/>
      </c>
      <c r="AD20" s="88" t="str">
        <f>IF(Table25[[#This Row],[Punkte
Schlagballwurf]]&gt;=0,Table25[[#This Row],[Punkte
Schlagballwurf]],"")</f>
        <v/>
      </c>
      <c r="AE20" s="85" t="str">
        <f>Table25[[#This Row],[Z Score Schlagball]]</f>
        <v/>
      </c>
      <c r="AF20" s="89" t="str">
        <f>Table25[[#This Row],[Wurf gesamt]]</f>
        <v/>
      </c>
      <c r="AG20" s="84" t="str">
        <f>IF(Table25[[#This Row],[T-Test
max.links + max.rechts /2]]&gt;0,Table25[[#This Row],[T-Test
max.links + max.rechts /2]],"")</f>
        <v/>
      </c>
      <c r="AH20" s="88" t="str">
        <f>IF(Table25[[#This Row],[Punkte
T-Test]]&gt;=0,Table25[[#This Row],[Punkte
T-Test]],"")</f>
        <v/>
      </c>
      <c r="AI20" s="85" t="str">
        <f>Table25[[#This Row],[Z Score T-Test]]</f>
        <v/>
      </c>
    </row>
    <row r="21" spans="1:35" x14ac:dyDescent="0.45">
      <c r="A21" s="80" t="str">
        <f>IF(Table25[[#This Row],[Nr.]]&gt;0,Table25[[#This Row],[Nr.]],"")</f>
        <v/>
      </c>
      <c r="B21" s="80" t="str">
        <f>IF(Table25[[#This Row],[Vorname]]&gt;0,Table25[[#This Row],[Vorname]],"")</f>
        <v/>
      </c>
      <c r="C21" s="80" t="str">
        <f>IF(Table25[[#This Row],[Name]]&gt;0,Table25[[#This Row],[Name]],"")</f>
        <v/>
      </c>
      <c r="D21" s="81" t="str">
        <f>IF(Table25[[#This Row],[Geb.Datum
'[TT.MM.JJJJ']]]&gt;0,Table25[[#This Row],[Geb.Datum
'[TT.MM.JJJJ']]],"")</f>
        <v/>
      </c>
      <c r="E21" s="96" t="str">
        <f>IF(Table25[[#This Row],[Position '[L/AA/MB/S/D']]]&gt;0,Table25[[#This Row],[Position '[L/AA/MB/S/D']]],"")</f>
        <v/>
      </c>
      <c r="F21" s="81" t="str">
        <f>IF(Table25[[#This Row],[Händigkeit '[L/R']]]&gt;0,Table25[[#This Row],[Händigkeit '[L/R']]],"")</f>
        <v/>
      </c>
      <c r="G21" s="82" t="str">
        <f>IF(Table25[[#This Row],[Landeskader
Punkte
Anthro]]&gt;=0,Table25[[#This Row],[Landeskader
Punkte
Anthro]],"")</f>
        <v/>
      </c>
      <c r="H21" s="82" t="str">
        <f>IF(Table25[[#This Row],[Landeskader
Punkte
Sprung]]&gt;=0,Table25[[#This Row],[Landeskader
Punkte
Sprung]],"")</f>
        <v/>
      </c>
      <c r="I21" s="82" t="str">
        <f>IF(Table25[[#This Row],[Landeskader
Punkte
Wurf]]&gt;=0,Table25[[#This Row],[Landeskader
Punkte
Wurf]],"")</f>
        <v/>
      </c>
      <c r="J21" s="82" t="str">
        <f>IF(Table25[[#This Row],[Landeskader
Punkte
T-Test]]&gt;=0,Table25[[#This Row],[Landeskader
Punkte
T-Test]],"")</f>
        <v/>
      </c>
      <c r="K21" s="83" t="str">
        <f>IF(Table25[[#This Row],[Punkte GESAMT]]&gt;=0,Table25[[#This Row],[Punkte GESAMT]],"")</f>
        <v/>
      </c>
      <c r="L21" s="84" t="str">
        <f>IF(Table25[[#This Row],[finale
Körpergröße '[cm']]]&gt;0,Table25[[#This Row],[finale
Körpergröße '[cm']]],"")</f>
        <v/>
      </c>
      <c r="M21" s="85" t="str">
        <f>Table25[[#This Row],[Z Score KF]]</f>
        <v/>
      </c>
      <c r="N21" s="86" t="str">
        <f>IF(Table25[[#This Row],[Jump &amp; Reach 
(CMJ) max.]]&gt;0,Table25[[#This Row],[Jump &amp; Reach 
(CMJ) max.]],"")</f>
        <v/>
      </c>
      <c r="O21" s="87" t="str">
        <f>IF(Table25[[#This Row],[Sprunghöhe
(CMJ) '[cm']]]&gt;0,Table25[[#This Row],[Sprunghöhe
(CMJ) '[cm']]],"")</f>
        <v/>
      </c>
      <c r="P21" s="88" t="str">
        <f>IF(Table25[[#This Row],[Punkte CMJ]]&gt;=0,Table25[[#This Row],[Punkte CMJ]],"")</f>
        <v/>
      </c>
      <c r="Q21" s="85" t="str">
        <f>Table25[[#This Row],[Z-Score CMJ]]</f>
        <v/>
      </c>
      <c r="R21" s="86" t="str">
        <f>IF(Table25[[#This Row],[Jump &amp; Reach 
(Spike) max.]]&gt;0,Table25[[#This Row],[Jump &amp; Reach 
(Spike) max.]],"")</f>
        <v/>
      </c>
      <c r="S21" s="80" t="str">
        <f>IF(Table25[[#This Row],[Sprunghöhe 
Spike '[cm']]]&gt;0,Table25[[#This Row],[Sprunghöhe 
Spike '[cm']]],"")</f>
        <v/>
      </c>
      <c r="T21" s="88" t="str">
        <f>IF(Table25[[#This Row],[Punkte Spike]]&gt;=0,Table25[[#This Row],[Punkte Spike]],"")</f>
        <v/>
      </c>
      <c r="U21" s="85" t="str">
        <f>Table25[[#This Row],[Z Score Spike]]</f>
        <v/>
      </c>
      <c r="V21" s="89" t="str">
        <f>Table25[[#This Row],[Sprung gesamt]]</f>
        <v/>
      </c>
      <c r="W21" s="86" t="str">
        <f>IF(Table25[[#This Row],[Med.Ball Stoß max.
(sitzend) '[cm']]]&gt;0,Table25[[#This Row],[Med.Ball Stoß max.
(sitzend) '[cm']]],"")</f>
        <v/>
      </c>
      <c r="X21" s="88" t="str">
        <f>IF(Table25[[#This Row],[Punkte Stoß]]&gt;=0,Table25[[#This Row],[Punkte Stoß]],"")</f>
        <v/>
      </c>
      <c r="Y21" s="90" t="str">
        <f>Table25[[#This Row],[Z Score Stoß]]</f>
        <v/>
      </c>
      <c r="Z21" s="86" t="str">
        <f>IF(Table25[[#This Row],[Med.Ball Wurf max.
(stehend) '[cm']]]&gt;0,Table25[[#This Row],[Med.Ball Wurf max.
(stehend) '[cm']]],"")</f>
        <v/>
      </c>
      <c r="AA21" s="88" t="str">
        <f>IF(Table25[[#This Row],[Punkte Wurf '[steh.']]]&gt;=0,Table25[[#This Row],[Punkte Wurf '[steh.']]],"")</f>
        <v/>
      </c>
      <c r="AB21" s="85" t="str">
        <f>Table25[[#This Row],[Z Score Wurf]]</f>
        <v/>
      </c>
      <c r="AC21" s="86" t="str">
        <f>IF(Table25[[#This Row],[Schlagballwurf
max.
'[km/h']]]&gt;0,Table25[[#This Row],[Schlagballwurf
max.
'[km/h']]],"")</f>
        <v/>
      </c>
      <c r="AD21" s="88" t="str">
        <f>IF(Table25[[#This Row],[Punkte
Schlagballwurf]]&gt;=0,Table25[[#This Row],[Punkte
Schlagballwurf]],"")</f>
        <v/>
      </c>
      <c r="AE21" s="85" t="str">
        <f>Table25[[#This Row],[Z Score Schlagball]]</f>
        <v/>
      </c>
      <c r="AF21" s="89" t="str">
        <f>Table25[[#This Row],[Wurf gesamt]]</f>
        <v/>
      </c>
      <c r="AG21" s="84" t="str">
        <f>IF(Table25[[#This Row],[T-Test
max.links + max.rechts /2]]&gt;0,Table25[[#This Row],[T-Test
max.links + max.rechts /2]],"")</f>
        <v/>
      </c>
      <c r="AH21" s="88" t="str">
        <f>IF(Table25[[#This Row],[Punkte
T-Test]]&gt;=0,Table25[[#This Row],[Punkte
T-Test]],"")</f>
        <v/>
      </c>
      <c r="AI21" s="85" t="str">
        <f>Table25[[#This Row],[Z Score T-Test]]</f>
        <v/>
      </c>
    </row>
    <row r="22" spans="1:35" x14ac:dyDescent="0.45">
      <c r="A22" s="80" t="str">
        <f>IF(Table25[[#This Row],[Nr.]]&gt;0,Table25[[#This Row],[Nr.]],"")</f>
        <v/>
      </c>
      <c r="B22" s="80" t="str">
        <f>IF(Table25[[#This Row],[Vorname]]&gt;0,Table25[[#This Row],[Vorname]],"")</f>
        <v/>
      </c>
      <c r="C22" s="80" t="str">
        <f>IF(Table25[[#This Row],[Name]]&gt;0,Table25[[#This Row],[Name]],"")</f>
        <v/>
      </c>
      <c r="D22" s="81" t="str">
        <f>IF(Table25[[#This Row],[Geb.Datum
'[TT.MM.JJJJ']]]&gt;0,Table25[[#This Row],[Geb.Datum
'[TT.MM.JJJJ']]],"")</f>
        <v/>
      </c>
      <c r="E22" s="96" t="str">
        <f>IF(Table25[[#This Row],[Position '[L/AA/MB/S/D']]]&gt;0,Table25[[#This Row],[Position '[L/AA/MB/S/D']]],"")</f>
        <v/>
      </c>
      <c r="F22" s="81" t="str">
        <f>IF(Table25[[#This Row],[Händigkeit '[L/R']]]&gt;0,Table25[[#This Row],[Händigkeit '[L/R']]],"")</f>
        <v/>
      </c>
      <c r="G22" s="82" t="str">
        <f>IF(Table25[[#This Row],[Landeskader
Punkte
Anthro]]&gt;=0,Table25[[#This Row],[Landeskader
Punkte
Anthro]],"")</f>
        <v/>
      </c>
      <c r="H22" s="82" t="str">
        <f>IF(Table25[[#This Row],[Landeskader
Punkte
Sprung]]&gt;=0,Table25[[#This Row],[Landeskader
Punkte
Sprung]],"")</f>
        <v/>
      </c>
      <c r="I22" s="82" t="str">
        <f>IF(Table25[[#This Row],[Landeskader
Punkte
Wurf]]&gt;=0,Table25[[#This Row],[Landeskader
Punkte
Wurf]],"")</f>
        <v/>
      </c>
      <c r="J22" s="82" t="str">
        <f>IF(Table25[[#This Row],[Landeskader
Punkte
T-Test]]&gt;=0,Table25[[#This Row],[Landeskader
Punkte
T-Test]],"")</f>
        <v/>
      </c>
      <c r="K22" s="83" t="str">
        <f>IF(Table25[[#This Row],[Punkte GESAMT]]&gt;=0,Table25[[#This Row],[Punkte GESAMT]],"")</f>
        <v/>
      </c>
      <c r="L22" s="84" t="str">
        <f>IF(Table25[[#This Row],[finale
Körpergröße '[cm']]]&gt;0,Table25[[#This Row],[finale
Körpergröße '[cm']]],"")</f>
        <v/>
      </c>
      <c r="M22" s="85" t="str">
        <f>Table25[[#This Row],[Z Score KF]]</f>
        <v/>
      </c>
      <c r="N22" s="86" t="str">
        <f>IF(Table25[[#This Row],[Jump &amp; Reach 
(CMJ) max.]]&gt;0,Table25[[#This Row],[Jump &amp; Reach 
(CMJ) max.]],"")</f>
        <v/>
      </c>
      <c r="O22" s="87" t="str">
        <f>IF(Table25[[#This Row],[Sprunghöhe
(CMJ) '[cm']]]&gt;0,Table25[[#This Row],[Sprunghöhe
(CMJ) '[cm']]],"")</f>
        <v/>
      </c>
      <c r="P22" s="88" t="str">
        <f>IF(Table25[[#This Row],[Punkte CMJ]]&gt;=0,Table25[[#This Row],[Punkte CMJ]],"")</f>
        <v/>
      </c>
      <c r="Q22" s="85" t="str">
        <f>Table25[[#This Row],[Z-Score CMJ]]</f>
        <v/>
      </c>
      <c r="R22" s="86" t="str">
        <f>IF(Table25[[#This Row],[Jump &amp; Reach 
(Spike) max.]]&gt;0,Table25[[#This Row],[Jump &amp; Reach 
(Spike) max.]],"")</f>
        <v/>
      </c>
      <c r="S22" s="80" t="str">
        <f>IF(Table25[[#This Row],[Sprunghöhe 
Spike '[cm']]]&gt;0,Table25[[#This Row],[Sprunghöhe 
Spike '[cm']]],"")</f>
        <v/>
      </c>
      <c r="T22" s="88" t="str">
        <f>IF(Table25[[#This Row],[Punkte Spike]]&gt;=0,Table25[[#This Row],[Punkte Spike]],"")</f>
        <v/>
      </c>
      <c r="U22" s="85" t="str">
        <f>Table25[[#This Row],[Z Score Spike]]</f>
        <v/>
      </c>
      <c r="V22" s="89" t="str">
        <f>Table25[[#This Row],[Sprung gesamt]]</f>
        <v/>
      </c>
      <c r="W22" s="86" t="str">
        <f>IF(Table25[[#This Row],[Med.Ball Stoß max.
(sitzend) '[cm']]]&gt;0,Table25[[#This Row],[Med.Ball Stoß max.
(sitzend) '[cm']]],"")</f>
        <v/>
      </c>
      <c r="X22" s="88" t="str">
        <f>IF(Table25[[#This Row],[Punkte Stoß]]&gt;=0,Table25[[#This Row],[Punkte Stoß]],"")</f>
        <v/>
      </c>
      <c r="Y22" s="90" t="str">
        <f>Table25[[#This Row],[Z Score Stoß]]</f>
        <v/>
      </c>
      <c r="Z22" s="86" t="str">
        <f>IF(Table25[[#This Row],[Med.Ball Wurf max.
(stehend) '[cm']]]&gt;0,Table25[[#This Row],[Med.Ball Wurf max.
(stehend) '[cm']]],"")</f>
        <v/>
      </c>
      <c r="AA22" s="88" t="str">
        <f>IF(Table25[[#This Row],[Punkte Wurf '[steh.']]]&gt;=0,Table25[[#This Row],[Punkte Wurf '[steh.']]],"")</f>
        <v/>
      </c>
      <c r="AB22" s="85" t="str">
        <f>Table25[[#This Row],[Z Score Wurf]]</f>
        <v/>
      </c>
      <c r="AC22" s="86" t="str">
        <f>IF(Table25[[#This Row],[Schlagballwurf
max.
'[km/h']]]&gt;0,Table25[[#This Row],[Schlagballwurf
max.
'[km/h']]],"")</f>
        <v/>
      </c>
      <c r="AD22" s="88" t="str">
        <f>IF(Table25[[#This Row],[Punkte
Schlagballwurf]]&gt;=0,Table25[[#This Row],[Punkte
Schlagballwurf]],"")</f>
        <v/>
      </c>
      <c r="AE22" s="85" t="str">
        <f>Table25[[#This Row],[Z Score Schlagball]]</f>
        <v/>
      </c>
      <c r="AF22" s="89" t="str">
        <f>Table25[[#This Row],[Wurf gesamt]]</f>
        <v/>
      </c>
      <c r="AG22" s="84" t="str">
        <f>IF(Table25[[#This Row],[T-Test
max.links + max.rechts /2]]&gt;0,Table25[[#This Row],[T-Test
max.links + max.rechts /2]],"")</f>
        <v/>
      </c>
      <c r="AH22" s="88" t="str">
        <f>IF(Table25[[#This Row],[Punkte
T-Test]]&gt;=0,Table25[[#This Row],[Punkte
T-Test]],"")</f>
        <v/>
      </c>
      <c r="AI22" s="85" t="str">
        <f>Table25[[#This Row],[Z Score T-Test]]</f>
        <v/>
      </c>
    </row>
    <row r="23" spans="1:35" x14ac:dyDescent="0.45">
      <c r="A23" s="80" t="str">
        <f>IF(Table25[[#This Row],[Nr.]]&gt;0,Table25[[#This Row],[Nr.]],"")</f>
        <v/>
      </c>
      <c r="B23" s="80" t="str">
        <f>IF(Table25[[#This Row],[Vorname]]&gt;0,Table25[[#This Row],[Vorname]],"")</f>
        <v/>
      </c>
      <c r="C23" s="80" t="str">
        <f>IF(Table25[[#This Row],[Name]]&gt;0,Table25[[#This Row],[Name]],"")</f>
        <v/>
      </c>
      <c r="D23" s="81" t="str">
        <f>IF(Table25[[#This Row],[Geb.Datum
'[TT.MM.JJJJ']]]&gt;0,Table25[[#This Row],[Geb.Datum
'[TT.MM.JJJJ']]],"")</f>
        <v/>
      </c>
      <c r="E23" s="96" t="str">
        <f>IF(Table25[[#This Row],[Position '[L/AA/MB/S/D']]]&gt;0,Table25[[#This Row],[Position '[L/AA/MB/S/D']]],"")</f>
        <v/>
      </c>
      <c r="F23" s="81" t="str">
        <f>IF(Table25[[#This Row],[Händigkeit '[L/R']]]&gt;0,Table25[[#This Row],[Händigkeit '[L/R']]],"")</f>
        <v/>
      </c>
      <c r="G23" s="82" t="str">
        <f>IF(Table25[[#This Row],[Landeskader
Punkte
Anthro]]&gt;=0,Table25[[#This Row],[Landeskader
Punkte
Anthro]],"")</f>
        <v/>
      </c>
      <c r="H23" s="82" t="str">
        <f>IF(Table25[[#This Row],[Landeskader
Punkte
Sprung]]&gt;=0,Table25[[#This Row],[Landeskader
Punkte
Sprung]],"")</f>
        <v/>
      </c>
      <c r="I23" s="82" t="str">
        <f>IF(Table25[[#This Row],[Landeskader
Punkte
Wurf]]&gt;=0,Table25[[#This Row],[Landeskader
Punkte
Wurf]],"")</f>
        <v/>
      </c>
      <c r="J23" s="82" t="str">
        <f>IF(Table25[[#This Row],[Landeskader
Punkte
T-Test]]&gt;=0,Table25[[#This Row],[Landeskader
Punkte
T-Test]],"")</f>
        <v/>
      </c>
      <c r="K23" s="83" t="str">
        <f>IF(Table25[[#This Row],[Punkte GESAMT]]&gt;=0,Table25[[#This Row],[Punkte GESAMT]],"")</f>
        <v/>
      </c>
      <c r="L23" s="84" t="str">
        <f>IF(Table25[[#This Row],[finale
Körpergröße '[cm']]]&gt;0,Table25[[#This Row],[finale
Körpergröße '[cm']]],"")</f>
        <v/>
      </c>
      <c r="M23" s="85" t="str">
        <f>Table25[[#This Row],[Z Score KF]]</f>
        <v/>
      </c>
      <c r="N23" s="86" t="str">
        <f>IF(Table25[[#This Row],[Jump &amp; Reach 
(CMJ) max.]]&gt;0,Table25[[#This Row],[Jump &amp; Reach 
(CMJ) max.]],"")</f>
        <v/>
      </c>
      <c r="O23" s="87" t="str">
        <f>IF(Table25[[#This Row],[Sprunghöhe
(CMJ) '[cm']]]&gt;0,Table25[[#This Row],[Sprunghöhe
(CMJ) '[cm']]],"")</f>
        <v/>
      </c>
      <c r="P23" s="88" t="str">
        <f>IF(Table25[[#This Row],[Punkte CMJ]]&gt;=0,Table25[[#This Row],[Punkte CMJ]],"")</f>
        <v/>
      </c>
      <c r="Q23" s="85" t="str">
        <f>Table25[[#This Row],[Z-Score CMJ]]</f>
        <v/>
      </c>
      <c r="R23" s="86" t="str">
        <f>IF(Table25[[#This Row],[Jump &amp; Reach 
(Spike) max.]]&gt;0,Table25[[#This Row],[Jump &amp; Reach 
(Spike) max.]],"")</f>
        <v/>
      </c>
      <c r="S23" s="80" t="str">
        <f>IF(Table25[[#This Row],[Sprunghöhe 
Spike '[cm']]]&gt;0,Table25[[#This Row],[Sprunghöhe 
Spike '[cm']]],"")</f>
        <v/>
      </c>
      <c r="T23" s="88" t="str">
        <f>IF(Table25[[#This Row],[Punkte Spike]]&gt;=0,Table25[[#This Row],[Punkte Spike]],"")</f>
        <v/>
      </c>
      <c r="U23" s="85" t="str">
        <f>Table25[[#This Row],[Z Score Spike]]</f>
        <v/>
      </c>
      <c r="V23" s="89" t="str">
        <f>Table25[[#This Row],[Sprung gesamt]]</f>
        <v/>
      </c>
      <c r="W23" s="86" t="str">
        <f>IF(Table25[[#This Row],[Med.Ball Stoß max.
(sitzend) '[cm']]]&gt;0,Table25[[#This Row],[Med.Ball Stoß max.
(sitzend) '[cm']]],"")</f>
        <v/>
      </c>
      <c r="X23" s="88" t="str">
        <f>IF(Table25[[#This Row],[Punkte Stoß]]&gt;=0,Table25[[#This Row],[Punkte Stoß]],"")</f>
        <v/>
      </c>
      <c r="Y23" s="90" t="str">
        <f>Table25[[#This Row],[Z Score Stoß]]</f>
        <v/>
      </c>
      <c r="Z23" s="86" t="str">
        <f>IF(Table25[[#This Row],[Med.Ball Wurf max.
(stehend) '[cm']]]&gt;0,Table25[[#This Row],[Med.Ball Wurf max.
(stehend) '[cm']]],"")</f>
        <v/>
      </c>
      <c r="AA23" s="88" t="str">
        <f>IF(Table25[[#This Row],[Punkte Wurf '[steh.']]]&gt;=0,Table25[[#This Row],[Punkte Wurf '[steh.']]],"")</f>
        <v/>
      </c>
      <c r="AB23" s="85" t="str">
        <f>Table25[[#This Row],[Z Score Wurf]]</f>
        <v/>
      </c>
      <c r="AC23" s="86" t="str">
        <f>IF(Table25[[#This Row],[Schlagballwurf
max.
'[km/h']]]&gt;0,Table25[[#This Row],[Schlagballwurf
max.
'[km/h']]],"")</f>
        <v/>
      </c>
      <c r="AD23" s="88" t="str">
        <f>IF(Table25[[#This Row],[Punkte
Schlagballwurf]]&gt;=0,Table25[[#This Row],[Punkte
Schlagballwurf]],"")</f>
        <v/>
      </c>
      <c r="AE23" s="85" t="str">
        <f>Table25[[#This Row],[Z Score Schlagball]]</f>
        <v/>
      </c>
      <c r="AF23" s="89" t="str">
        <f>Table25[[#This Row],[Wurf gesamt]]</f>
        <v/>
      </c>
      <c r="AG23" s="84" t="str">
        <f>IF(Table25[[#This Row],[T-Test
max.links + max.rechts /2]]&gt;0,Table25[[#This Row],[T-Test
max.links + max.rechts /2]],"")</f>
        <v/>
      </c>
      <c r="AH23" s="88" t="str">
        <f>IF(Table25[[#This Row],[Punkte
T-Test]]&gt;=0,Table25[[#This Row],[Punkte
T-Test]],"")</f>
        <v/>
      </c>
      <c r="AI23" s="85" t="str">
        <f>Table25[[#This Row],[Z Score T-Test]]</f>
        <v/>
      </c>
    </row>
    <row r="24" spans="1:35" x14ac:dyDescent="0.45">
      <c r="A24" s="80" t="str">
        <f>IF(Table25[[#This Row],[Nr.]]&gt;0,Table25[[#This Row],[Nr.]],"")</f>
        <v/>
      </c>
      <c r="B24" s="80" t="str">
        <f>IF(Table25[[#This Row],[Vorname]]&gt;0,Table25[[#This Row],[Vorname]],"")</f>
        <v/>
      </c>
      <c r="C24" s="80" t="str">
        <f>IF(Table25[[#This Row],[Name]]&gt;0,Table25[[#This Row],[Name]],"")</f>
        <v/>
      </c>
      <c r="D24" s="81" t="str">
        <f>IF(Table25[[#This Row],[Geb.Datum
'[TT.MM.JJJJ']]]&gt;0,Table25[[#This Row],[Geb.Datum
'[TT.MM.JJJJ']]],"")</f>
        <v/>
      </c>
      <c r="E24" s="96" t="str">
        <f>IF(Table25[[#This Row],[Position '[L/AA/MB/S/D']]]&gt;0,Table25[[#This Row],[Position '[L/AA/MB/S/D']]],"")</f>
        <v/>
      </c>
      <c r="F24" s="81" t="str">
        <f>IF(Table25[[#This Row],[Händigkeit '[L/R']]]&gt;0,Table25[[#This Row],[Händigkeit '[L/R']]],"")</f>
        <v/>
      </c>
      <c r="G24" s="82" t="str">
        <f>IF(Table25[[#This Row],[Landeskader
Punkte
Anthro]]&gt;=0,Table25[[#This Row],[Landeskader
Punkte
Anthro]],"")</f>
        <v/>
      </c>
      <c r="H24" s="82" t="str">
        <f>IF(Table25[[#This Row],[Landeskader
Punkte
Sprung]]&gt;=0,Table25[[#This Row],[Landeskader
Punkte
Sprung]],"")</f>
        <v/>
      </c>
      <c r="I24" s="82" t="str">
        <f>IF(Table25[[#This Row],[Landeskader
Punkte
Wurf]]&gt;=0,Table25[[#This Row],[Landeskader
Punkte
Wurf]],"")</f>
        <v/>
      </c>
      <c r="J24" s="82" t="str">
        <f>IF(Table25[[#This Row],[Landeskader
Punkte
T-Test]]&gt;=0,Table25[[#This Row],[Landeskader
Punkte
T-Test]],"")</f>
        <v/>
      </c>
      <c r="K24" s="83" t="str">
        <f>IF(Table25[[#This Row],[Punkte GESAMT]]&gt;=0,Table25[[#This Row],[Punkte GESAMT]],"")</f>
        <v/>
      </c>
      <c r="L24" s="84" t="str">
        <f>IF(Table25[[#This Row],[finale
Körpergröße '[cm']]]&gt;0,Table25[[#This Row],[finale
Körpergröße '[cm']]],"")</f>
        <v/>
      </c>
      <c r="M24" s="85" t="str">
        <f>Table25[[#This Row],[Z Score KF]]</f>
        <v/>
      </c>
      <c r="N24" s="86" t="str">
        <f>IF(Table25[[#This Row],[Jump &amp; Reach 
(CMJ) max.]]&gt;0,Table25[[#This Row],[Jump &amp; Reach 
(CMJ) max.]],"")</f>
        <v/>
      </c>
      <c r="O24" s="87" t="str">
        <f>IF(Table25[[#This Row],[Sprunghöhe
(CMJ) '[cm']]]&gt;0,Table25[[#This Row],[Sprunghöhe
(CMJ) '[cm']]],"")</f>
        <v/>
      </c>
      <c r="P24" s="88" t="str">
        <f>IF(Table25[[#This Row],[Punkte CMJ]]&gt;=0,Table25[[#This Row],[Punkte CMJ]],"")</f>
        <v/>
      </c>
      <c r="Q24" s="85" t="str">
        <f>Table25[[#This Row],[Z-Score CMJ]]</f>
        <v/>
      </c>
      <c r="R24" s="86" t="str">
        <f>IF(Table25[[#This Row],[Jump &amp; Reach 
(Spike) max.]]&gt;0,Table25[[#This Row],[Jump &amp; Reach 
(Spike) max.]],"")</f>
        <v/>
      </c>
      <c r="S24" s="80" t="str">
        <f>IF(Table25[[#This Row],[Sprunghöhe 
Spike '[cm']]]&gt;0,Table25[[#This Row],[Sprunghöhe 
Spike '[cm']]],"")</f>
        <v/>
      </c>
      <c r="T24" s="88" t="str">
        <f>IF(Table25[[#This Row],[Punkte Spike]]&gt;=0,Table25[[#This Row],[Punkte Spike]],"")</f>
        <v/>
      </c>
      <c r="U24" s="85" t="str">
        <f>Table25[[#This Row],[Z Score Spike]]</f>
        <v/>
      </c>
      <c r="V24" s="89" t="str">
        <f>Table25[[#This Row],[Sprung gesamt]]</f>
        <v/>
      </c>
      <c r="W24" s="86" t="str">
        <f>IF(Table25[[#This Row],[Med.Ball Stoß max.
(sitzend) '[cm']]]&gt;0,Table25[[#This Row],[Med.Ball Stoß max.
(sitzend) '[cm']]],"")</f>
        <v/>
      </c>
      <c r="X24" s="88" t="str">
        <f>IF(Table25[[#This Row],[Punkte Stoß]]&gt;=0,Table25[[#This Row],[Punkte Stoß]],"")</f>
        <v/>
      </c>
      <c r="Y24" s="90" t="str">
        <f>Table25[[#This Row],[Z Score Stoß]]</f>
        <v/>
      </c>
      <c r="Z24" s="86" t="str">
        <f>IF(Table25[[#This Row],[Med.Ball Wurf max.
(stehend) '[cm']]]&gt;0,Table25[[#This Row],[Med.Ball Wurf max.
(stehend) '[cm']]],"")</f>
        <v/>
      </c>
      <c r="AA24" s="88" t="str">
        <f>IF(Table25[[#This Row],[Punkte Wurf '[steh.']]]&gt;=0,Table25[[#This Row],[Punkte Wurf '[steh.']]],"")</f>
        <v/>
      </c>
      <c r="AB24" s="85" t="str">
        <f>Table25[[#This Row],[Z Score Wurf]]</f>
        <v/>
      </c>
      <c r="AC24" s="86" t="str">
        <f>IF(Table25[[#This Row],[Schlagballwurf
max.
'[km/h']]]&gt;0,Table25[[#This Row],[Schlagballwurf
max.
'[km/h']]],"")</f>
        <v/>
      </c>
      <c r="AD24" s="88" t="str">
        <f>IF(Table25[[#This Row],[Punkte
Schlagballwurf]]&gt;=0,Table25[[#This Row],[Punkte
Schlagballwurf]],"")</f>
        <v/>
      </c>
      <c r="AE24" s="85" t="str">
        <f>Table25[[#This Row],[Z Score Schlagball]]</f>
        <v/>
      </c>
      <c r="AF24" s="89" t="str">
        <f>Table25[[#This Row],[Wurf gesamt]]</f>
        <v/>
      </c>
      <c r="AG24" s="84" t="str">
        <f>IF(Table25[[#This Row],[T-Test
max.links + max.rechts /2]]&gt;0,Table25[[#This Row],[T-Test
max.links + max.rechts /2]],"")</f>
        <v/>
      </c>
      <c r="AH24" s="88" t="str">
        <f>IF(Table25[[#This Row],[Punkte
T-Test]]&gt;=0,Table25[[#This Row],[Punkte
T-Test]],"")</f>
        <v/>
      </c>
      <c r="AI24" s="85" t="str">
        <f>Table25[[#This Row],[Z Score T-Test]]</f>
        <v/>
      </c>
    </row>
    <row r="25" spans="1:35" x14ac:dyDescent="0.45">
      <c r="A25" s="80" t="str">
        <f>IF(Table25[[#This Row],[Nr.]]&gt;0,Table25[[#This Row],[Nr.]],"")</f>
        <v/>
      </c>
      <c r="B25" s="80" t="str">
        <f>IF(Table25[[#This Row],[Vorname]]&gt;0,Table25[[#This Row],[Vorname]],"")</f>
        <v/>
      </c>
      <c r="C25" s="80" t="str">
        <f>IF(Table25[[#This Row],[Name]]&gt;0,Table25[[#This Row],[Name]],"")</f>
        <v/>
      </c>
      <c r="D25" s="81" t="str">
        <f>IF(Table25[[#This Row],[Geb.Datum
'[TT.MM.JJJJ']]]&gt;0,Table25[[#This Row],[Geb.Datum
'[TT.MM.JJJJ']]],"")</f>
        <v/>
      </c>
      <c r="E25" s="96" t="str">
        <f>IF(Table25[[#This Row],[Position '[L/AA/MB/S/D']]]&gt;0,Table25[[#This Row],[Position '[L/AA/MB/S/D']]],"")</f>
        <v/>
      </c>
      <c r="F25" s="81" t="str">
        <f>IF(Table25[[#This Row],[Händigkeit '[L/R']]]&gt;0,Table25[[#This Row],[Händigkeit '[L/R']]],"")</f>
        <v/>
      </c>
      <c r="G25" s="82" t="str">
        <f>IF(Table25[[#This Row],[Landeskader
Punkte
Anthro]]&gt;=0,Table25[[#This Row],[Landeskader
Punkte
Anthro]],"")</f>
        <v/>
      </c>
      <c r="H25" s="82" t="str">
        <f>IF(Table25[[#This Row],[Landeskader
Punkte
Sprung]]&gt;=0,Table25[[#This Row],[Landeskader
Punkte
Sprung]],"")</f>
        <v/>
      </c>
      <c r="I25" s="82" t="str">
        <f>IF(Table25[[#This Row],[Landeskader
Punkte
Wurf]]&gt;=0,Table25[[#This Row],[Landeskader
Punkte
Wurf]],"")</f>
        <v/>
      </c>
      <c r="J25" s="82" t="str">
        <f>IF(Table25[[#This Row],[Landeskader
Punkte
T-Test]]&gt;=0,Table25[[#This Row],[Landeskader
Punkte
T-Test]],"")</f>
        <v/>
      </c>
      <c r="K25" s="83" t="str">
        <f>IF(Table25[[#This Row],[Punkte GESAMT]]&gt;=0,Table25[[#This Row],[Punkte GESAMT]],"")</f>
        <v/>
      </c>
      <c r="L25" s="84" t="str">
        <f>IF(Table25[[#This Row],[finale
Körpergröße '[cm']]]&gt;0,Table25[[#This Row],[finale
Körpergröße '[cm']]],"")</f>
        <v/>
      </c>
      <c r="M25" s="85" t="str">
        <f>Table25[[#This Row],[Z Score KF]]</f>
        <v/>
      </c>
      <c r="N25" s="86" t="str">
        <f>IF(Table25[[#This Row],[Jump &amp; Reach 
(CMJ) max.]]&gt;0,Table25[[#This Row],[Jump &amp; Reach 
(CMJ) max.]],"")</f>
        <v/>
      </c>
      <c r="O25" s="87" t="str">
        <f>IF(Table25[[#This Row],[Sprunghöhe
(CMJ) '[cm']]]&gt;0,Table25[[#This Row],[Sprunghöhe
(CMJ) '[cm']]],"")</f>
        <v/>
      </c>
      <c r="P25" s="88" t="str">
        <f>IF(Table25[[#This Row],[Punkte CMJ]]&gt;=0,Table25[[#This Row],[Punkte CMJ]],"")</f>
        <v/>
      </c>
      <c r="Q25" s="85" t="str">
        <f>Table25[[#This Row],[Z-Score CMJ]]</f>
        <v/>
      </c>
      <c r="R25" s="86" t="str">
        <f>IF(Table25[[#This Row],[Jump &amp; Reach 
(Spike) max.]]&gt;0,Table25[[#This Row],[Jump &amp; Reach 
(Spike) max.]],"")</f>
        <v/>
      </c>
      <c r="S25" s="80" t="str">
        <f>IF(Table25[[#This Row],[Sprunghöhe 
Spike '[cm']]]&gt;0,Table25[[#This Row],[Sprunghöhe 
Spike '[cm']]],"")</f>
        <v/>
      </c>
      <c r="T25" s="88" t="str">
        <f>IF(Table25[[#This Row],[Punkte Spike]]&gt;=0,Table25[[#This Row],[Punkte Spike]],"")</f>
        <v/>
      </c>
      <c r="U25" s="85" t="str">
        <f>Table25[[#This Row],[Z Score Spike]]</f>
        <v/>
      </c>
      <c r="V25" s="89" t="str">
        <f>Table25[[#This Row],[Sprung gesamt]]</f>
        <v/>
      </c>
      <c r="W25" s="86" t="str">
        <f>IF(Table25[[#This Row],[Med.Ball Stoß max.
(sitzend) '[cm']]]&gt;0,Table25[[#This Row],[Med.Ball Stoß max.
(sitzend) '[cm']]],"")</f>
        <v/>
      </c>
      <c r="X25" s="88" t="str">
        <f>IF(Table25[[#This Row],[Punkte Stoß]]&gt;=0,Table25[[#This Row],[Punkte Stoß]],"")</f>
        <v/>
      </c>
      <c r="Y25" s="90" t="str">
        <f>Table25[[#This Row],[Z Score Stoß]]</f>
        <v/>
      </c>
      <c r="Z25" s="86" t="str">
        <f>IF(Table25[[#This Row],[Med.Ball Wurf max.
(stehend) '[cm']]]&gt;0,Table25[[#This Row],[Med.Ball Wurf max.
(stehend) '[cm']]],"")</f>
        <v/>
      </c>
      <c r="AA25" s="88" t="str">
        <f>IF(Table25[[#This Row],[Punkte Wurf '[steh.']]]&gt;=0,Table25[[#This Row],[Punkte Wurf '[steh.']]],"")</f>
        <v/>
      </c>
      <c r="AB25" s="85" t="str">
        <f>Table25[[#This Row],[Z Score Wurf]]</f>
        <v/>
      </c>
      <c r="AC25" s="86" t="str">
        <f>IF(Table25[[#This Row],[Schlagballwurf
max.
'[km/h']]]&gt;0,Table25[[#This Row],[Schlagballwurf
max.
'[km/h']]],"")</f>
        <v/>
      </c>
      <c r="AD25" s="88" t="str">
        <f>IF(Table25[[#This Row],[Punkte
Schlagballwurf]]&gt;=0,Table25[[#This Row],[Punkte
Schlagballwurf]],"")</f>
        <v/>
      </c>
      <c r="AE25" s="85" t="str">
        <f>Table25[[#This Row],[Z Score Schlagball]]</f>
        <v/>
      </c>
      <c r="AF25" s="89" t="str">
        <f>Table25[[#This Row],[Wurf gesamt]]</f>
        <v/>
      </c>
      <c r="AG25" s="84" t="str">
        <f>IF(Table25[[#This Row],[T-Test
max.links + max.rechts /2]]&gt;0,Table25[[#This Row],[T-Test
max.links + max.rechts /2]],"")</f>
        <v/>
      </c>
      <c r="AH25" s="88" t="str">
        <f>IF(Table25[[#This Row],[Punkte
T-Test]]&gt;=0,Table25[[#This Row],[Punkte
T-Test]],"")</f>
        <v/>
      </c>
      <c r="AI25" s="85" t="str">
        <f>Table25[[#This Row],[Z Score T-Test]]</f>
        <v/>
      </c>
    </row>
    <row r="26" spans="1:35" x14ac:dyDescent="0.45">
      <c r="A26" s="80" t="str">
        <f>IF(Table25[[#This Row],[Nr.]]&gt;0,Table25[[#This Row],[Nr.]],"")</f>
        <v/>
      </c>
      <c r="B26" s="80" t="str">
        <f>IF(Table25[[#This Row],[Vorname]]&gt;0,Table25[[#This Row],[Vorname]],"")</f>
        <v/>
      </c>
      <c r="C26" s="80" t="str">
        <f>IF(Table25[[#This Row],[Name]]&gt;0,Table25[[#This Row],[Name]],"")</f>
        <v/>
      </c>
      <c r="D26" s="81" t="str">
        <f>IF(Table25[[#This Row],[Geb.Datum
'[TT.MM.JJJJ']]]&gt;0,Table25[[#This Row],[Geb.Datum
'[TT.MM.JJJJ']]],"")</f>
        <v/>
      </c>
      <c r="E26" s="96" t="str">
        <f>IF(Table25[[#This Row],[Position '[L/AA/MB/S/D']]]&gt;0,Table25[[#This Row],[Position '[L/AA/MB/S/D']]],"")</f>
        <v/>
      </c>
      <c r="F26" s="81" t="str">
        <f>IF(Table25[[#This Row],[Händigkeit '[L/R']]]&gt;0,Table25[[#This Row],[Händigkeit '[L/R']]],"")</f>
        <v/>
      </c>
      <c r="G26" s="82" t="str">
        <f>IF(Table25[[#This Row],[Landeskader
Punkte
Anthro]]&gt;=0,Table25[[#This Row],[Landeskader
Punkte
Anthro]],"")</f>
        <v/>
      </c>
      <c r="H26" s="82" t="str">
        <f>IF(Table25[[#This Row],[Landeskader
Punkte
Sprung]]&gt;=0,Table25[[#This Row],[Landeskader
Punkte
Sprung]],"")</f>
        <v/>
      </c>
      <c r="I26" s="82" t="str">
        <f>IF(Table25[[#This Row],[Landeskader
Punkte
Wurf]]&gt;=0,Table25[[#This Row],[Landeskader
Punkte
Wurf]],"")</f>
        <v/>
      </c>
      <c r="J26" s="82" t="str">
        <f>IF(Table25[[#This Row],[Landeskader
Punkte
T-Test]]&gt;=0,Table25[[#This Row],[Landeskader
Punkte
T-Test]],"")</f>
        <v/>
      </c>
      <c r="K26" s="83" t="str">
        <f>IF(Table25[[#This Row],[Punkte GESAMT]]&gt;=0,Table25[[#This Row],[Punkte GESAMT]],"")</f>
        <v/>
      </c>
      <c r="L26" s="84" t="str">
        <f>IF(Table25[[#This Row],[finale
Körpergröße '[cm']]]&gt;0,Table25[[#This Row],[finale
Körpergröße '[cm']]],"")</f>
        <v/>
      </c>
      <c r="M26" s="85" t="str">
        <f>Table25[[#This Row],[Z Score KF]]</f>
        <v/>
      </c>
      <c r="N26" s="86" t="str">
        <f>IF(Table25[[#This Row],[Jump &amp; Reach 
(CMJ) max.]]&gt;0,Table25[[#This Row],[Jump &amp; Reach 
(CMJ) max.]],"")</f>
        <v/>
      </c>
      <c r="O26" s="87" t="str">
        <f>IF(Table25[[#This Row],[Sprunghöhe
(CMJ) '[cm']]]&gt;0,Table25[[#This Row],[Sprunghöhe
(CMJ) '[cm']]],"")</f>
        <v/>
      </c>
      <c r="P26" s="88" t="str">
        <f>IF(Table25[[#This Row],[Punkte CMJ]]&gt;=0,Table25[[#This Row],[Punkte CMJ]],"")</f>
        <v/>
      </c>
      <c r="Q26" s="85" t="str">
        <f>Table25[[#This Row],[Z-Score CMJ]]</f>
        <v/>
      </c>
      <c r="R26" s="86" t="str">
        <f>IF(Table25[[#This Row],[Jump &amp; Reach 
(Spike) max.]]&gt;0,Table25[[#This Row],[Jump &amp; Reach 
(Spike) max.]],"")</f>
        <v/>
      </c>
      <c r="S26" s="80" t="str">
        <f>IF(Table25[[#This Row],[Sprunghöhe 
Spike '[cm']]]&gt;0,Table25[[#This Row],[Sprunghöhe 
Spike '[cm']]],"")</f>
        <v/>
      </c>
      <c r="T26" s="88" t="str">
        <f>IF(Table25[[#This Row],[Punkte Spike]]&gt;=0,Table25[[#This Row],[Punkte Spike]],"")</f>
        <v/>
      </c>
      <c r="U26" s="85" t="str">
        <f>Table25[[#This Row],[Z Score Spike]]</f>
        <v/>
      </c>
      <c r="V26" s="89" t="str">
        <f>Table25[[#This Row],[Sprung gesamt]]</f>
        <v/>
      </c>
      <c r="W26" s="86" t="str">
        <f>IF(Table25[[#This Row],[Med.Ball Stoß max.
(sitzend) '[cm']]]&gt;0,Table25[[#This Row],[Med.Ball Stoß max.
(sitzend) '[cm']]],"")</f>
        <v/>
      </c>
      <c r="X26" s="88" t="str">
        <f>IF(Table25[[#This Row],[Punkte Stoß]]&gt;=0,Table25[[#This Row],[Punkte Stoß]],"")</f>
        <v/>
      </c>
      <c r="Y26" s="90" t="str">
        <f>Table25[[#This Row],[Z Score Stoß]]</f>
        <v/>
      </c>
      <c r="Z26" s="86" t="str">
        <f>IF(Table25[[#This Row],[Med.Ball Wurf max.
(stehend) '[cm']]]&gt;0,Table25[[#This Row],[Med.Ball Wurf max.
(stehend) '[cm']]],"")</f>
        <v/>
      </c>
      <c r="AA26" s="88" t="str">
        <f>IF(Table25[[#This Row],[Punkte Wurf '[steh.']]]&gt;=0,Table25[[#This Row],[Punkte Wurf '[steh.']]],"")</f>
        <v/>
      </c>
      <c r="AB26" s="85" t="str">
        <f>Table25[[#This Row],[Z Score Wurf]]</f>
        <v/>
      </c>
      <c r="AC26" s="86" t="str">
        <f>IF(Table25[[#This Row],[Schlagballwurf
max.
'[km/h']]]&gt;0,Table25[[#This Row],[Schlagballwurf
max.
'[km/h']]],"")</f>
        <v/>
      </c>
      <c r="AD26" s="88" t="str">
        <f>IF(Table25[[#This Row],[Punkte
Schlagballwurf]]&gt;=0,Table25[[#This Row],[Punkte
Schlagballwurf]],"")</f>
        <v/>
      </c>
      <c r="AE26" s="85" t="str">
        <f>Table25[[#This Row],[Z Score Schlagball]]</f>
        <v/>
      </c>
      <c r="AF26" s="89" t="str">
        <f>Table25[[#This Row],[Wurf gesamt]]</f>
        <v/>
      </c>
      <c r="AG26" s="84" t="str">
        <f>IF(Table25[[#This Row],[T-Test
max.links + max.rechts /2]]&gt;0,Table25[[#This Row],[T-Test
max.links + max.rechts /2]],"")</f>
        <v/>
      </c>
      <c r="AH26" s="88" t="str">
        <f>IF(Table25[[#This Row],[Punkte
T-Test]]&gt;=0,Table25[[#This Row],[Punkte
T-Test]],"")</f>
        <v/>
      </c>
      <c r="AI26" s="85" t="str">
        <f>Table25[[#This Row],[Z Score T-Test]]</f>
        <v/>
      </c>
    </row>
    <row r="27" spans="1:35" x14ac:dyDescent="0.45">
      <c r="A27" s="80" t="str">
        <f>IF(Table25[[#This Row],[Nr.]]&gt;0,Table25[[#This Row],[Nr.]],"")</f>
        <v/>
      </c>
      <c r="B27" s="80" t="str">
        <f>IF(Table25[[#This Row],[Vorname]]&gt;0,Table25[[#This Row],[Vorname]],"")</f>
        <v/>
      </c>
      <c r="C27" s="80" t="str">
        <f>IF(Table25[[#This Row],[Name]]&gt;0,Table25[[#This Row],[Name]],"")</f>
        <v/>
      </c>
      <c r="D27" s="81" t="str">
        <f>IF(Table25[[#This Row],[Geb.Datum
'[TT.MM.JJJJ']]]&gt;0,Table25[[#This Row],[Geb.Datum
'[TT.MM.JJJJ']]],"")</f>
        <v/>
      </c>
      <c r="E27" s="96" t="str">
        <f>IF(Table25[[#This Row],[Position '[L/AA/MB/S/D']]]&gt;0,Table25[[#This Row],[Position '[L/AA/MB/S/D']]],"")</f>
        <v/>
      </c>
      <c r="F27" s="81" t="str">
        <f>IF(Table25[[#This Row],[Händigkeit '[L/R']]]&gt;0,Table25[[#This Row],[Händigkeit '[L/R']]],"")</f>
        <v/>
      </c>
      <c r="G27" s="82" t="str">
        <f>IF(Table25[[#This Row],[Landeskader
Punkte
Anthro]]&gt;=0,Table25[[#This Row],[Landeskader
Punkte
Anthro]],"")</f>
        <v/>
      </c>
      <c r="H27" s="82" t="str">
        <f>IF(Table25[[#This Row],[Landeskader
Punkte
Sprung]]&gt;=0,Table25[[#This Row],[Landeskader
Punkte
Sprung]],"")</f>
        <v/>
      </c>
      <c r="I27" s="82" t="str">
        <f>IF(Table25[[#This Row],[Landeskader
Punkte
Wurf]]&gt;=0,Table25[[#This Row],[Landeskader
Punkte
Wurf]],"")</f>
        <v/>
      </c>
      <c r="J27" s="82" t="str">
        <f>IF(Table25[[#This Row],[Landeskader
Punkte
T-Test]]&gt;=0,Table25[[#This Row],[Landeskader
Punkte
T-Test]],"")</f>
        <v/>
      </c>
      <c r="K27" s="83" t="str">
        <f>IF(Table25[[#This Row],[Punkte GESAMT]]&gt;=0,Table25[[#This Row],[Punkte GESAMT]],"")</f>
        <v/>
      </c>
      <c r="L27" s="84" t="str">
        <f>IF(Table25[[#This Row],[finale
Körpergröße '[cm']]]&gt;0,Table25[[#This Row],[finale
Körpergröße '[cm']]],"")</f>
        <v/>
      </c>
      <c r="M27" s="85" t="str">
        <f>Table25[[#This Row],[Z Score KF]]</f>
        <v/>
      </c>
      <c r="N27" s="86" t="str">
        <f>IF(Table25[[#This Row],[Jump &amp; Reach 
(CMJ) max.]]&gt;0,Table25[[#This Row],[Jump &amp; Reach 
(CMJ) max.]],"")</f>
        <v/>
      </c>
      <c r="O27" s="87" t="str">
        <f>IF(Table25[[#This Row],[Sprunghöhe
(CMJ) '[cm']]]&gt;0,Table25[[#This Row],[Sprunghöhe
(CMJ) '[cm']]],"")</f>
        <v/>
      </c>
      <c r="P27" s="88" t="str">
        <f>IF(Table25[[#This Row],[Punkte CMJ]]&gt;=0,Table25[[#This Row],[Punkte CMJ]],"")</f>
        <v/>
      </c>
      <c r="Q27" s="85" t="str">
        <f>Table25[[#This Row],[Z-Score CMJ]]</f>
        <v/>
      </c>
      <c r="R27" s="86" t="str">
        <f>IF(Table25[[#This Row],[Jump &amp; Reach 
(Spike) max.]]&gt;0,Table25[[#This Row],[Jump &amp; Reach 
(Spike) max.]],"")</f>
        <v/>
      </c>
      <c r="S27" s="80" t="str">
        <f>IF(Table25[[#This Row],[Sprunghöhe 
Spike '[cm']]]&gt;0,Table25[[#This Row],[Sprunghöhe 
Spike '[cm']]],"")</f>
        <v/>
      </c>
      <c r="T27" s="88" t="str">
        <f>IF(Table25[[#This Row],[Punkte Spike]]&gt;=0,Table25[[#This Row],[Punkte Spike]],"")</f>
        <v/>
      </c>
      <c r="U27" s="85" t="str">
        <f>Table25[[#This Row],[Z Score Spike]]</f>
        <v/>
      </c>
      <c r="V27" s="89" t="str">
        <f>Table25[[#This Row],[Sprung gesamt]]</f>
        <v/>
      </c>
      <c r="W27" s="86" t="str">
        <f>IF(Table25[[#This Row],[Med.Ball Stoß max.
(sitzend) '[cm']]]&gt;0,Table25[[#This Row],[Med.Ball Stoß max.
(sitzend) '[cm']]],"")</f>
        <v/>
      </c>
      <c r="X27" s="88" t="str">
        <f>IF(Table25[[#This Row],[Punkte Stoß]]&gt;=0,Table25[[#This Row],[Punkte Stoß]],"")</f>
        <v/>
      </c>
      <c r="Y27" s="90" t="str">
        <f>Table25[[#This Row],[Z Score Stoß]]</f>
        <v/>
      </c>
      <c r="Z27" s="86" t="str">
        <f>IF(Table25[[#This Row],[Med.Ball Wurf max.
(stehend) '[cm']]]&gt;0,Table25[[#This Row],[Med.Ball Wurf max.
(stehend) '[cm']]],"")</f>
        <v/>
      </c>
      <c r="AA27" s="88" t="str">
        <f>IF(Table25[[#This Row],[Punkte Wurf '[steh.']]]&gt;=0,Table25[[#This Row],[Punkte Wurf '[steh.']]],"")</f>
        <v/>
      </c>
      <c r="AB27" s="85" t="str">
        <f>Table25[[#This Row],[Z Score Wurf]]</f>
        <v/>
      </c>
      <c r="AC27" s="86" t="str">
        <f>IF(Table25[[#This Row],[Schlagballwurf
max.
'[km/h']]]&gt;0,Table25[[#This Row],[Schlagballwurf
max.
'[km/h']]],"")</f>
        <v/>
      </c>
      <c r="AD27" s="88" t="str">
        <f>IF(Table25[[#This Row],[Punkte
Schlagballwurf]]&gt;=0,Table25[[#This Row],[Punkte
Schlagballwurf]],"")</f>
        <v/>
      </c>
      <c r="AE27" s="85" t="str">
        <f>Table25[[#This Row],[Z Score Schlagball]]</f>
        <v/>
      </c>
      <c r="AF27" s="89" t="str">
        <f>Table25[[#This Row],[Wurf gesamt]]</f>
        <v/>
      </c>
      <c r="AG27" s="84" t="str">
        <f>IF(Table25[[#This Row],[T-Test
max.links + max.rechts /2]]&gt;0,Table25[[#This Row],[T-Test
max.links + max.rechts /2]],"")</f>
        <v/>
      </c>
      <c r="AH27" s="88" t="str">
        <f>IF(Table25[[#This Row],[Punkte
T-Test]]&gt;=0,Table25[[#This Row],[Punkte
T-Test]],"")</f>
        <v/>
      </c>
      <c r="AI27" s="85" t="str">
        <f>Table25[[#This Row],[Z Score T-Test]]</f>
        <v/>
      </c>
    </row>
    <row r="28" spans="1:35" x14ac:dyDescent="0.45">
      <c r="A28" s="80" t="str">
        <f>IF(Table25[[#This Row],[Nr.]]&gt;0,Table25[[#This Row],[Nr.]],"")</f>
        <v/>
      </c>
      <c r="B28" s="80" t="str">
        <f>IF(Table25[[#This Row],[Vorname]]&gt;0,Table25[[#This Row],[Vorname]],"")</f>
        <v/>
      </c>
      <c r="C28" s="80" t="str">
        <f>IF(Table25[[#This Row],[Name]]&gt;0,Table25[[#This Row],[Name]],"")</f>
        <v/>
      </c>
      <c r="D28" s="81" t="str">
        <f>IF(Table25[[#This Row],[Geb.Datum
'[TT.MM.JJJJ']]]&gt;0,Table25[[#This Row],[Geb.Datum
'[TT.MM.JJJJ']]],"")</f>
        <v/>
      </c>
      <c r="E28" s="96" t="str">
        <f>IF(Table25[[#This Row],[Position '[L/AA/MB/S/D']]]&gt;0,Table25[[#This Row],[Position '[L/AA/MB/S/D']]],"")</f>
        <v/>
      </c>
      <c r="F28" s="81" t="str">
        <f>IF(Table25[[#This Row],[Händigkeit '[L/R']]]&gt;0,Table25[[#This Row],[Händigkeit '[L/R']]],"")</f>
        <v/>
      </c>
      <c r="G28" s="82" t="str">
        <f>IF(Table25[[#This Row],[Landeskader
Punkte
Anthro]]&gt;=0,Table25[[#This Row],[Landeskader
Punkte
Anthro]],"")</f>
        <v/>
      </c>
      <c r="H28" s="82" t="str">
        <f>IF(Table25[[#This Row],[Landeskader
Punkte
Sprung]]&gt;=0,Table25[[#This Row],[Landeskader
Punkte
Sprung]],"")</f>
        <v/>
      </c>
      <c r="I28" s="82" t="str">
        <f>IF(Table25[[#This Row],[Landeskader
Punkte
Wurf]]&gt;=0,Table25[[#This Row],[Landeskader
Punkte
Wurf]],"")</f>
        <v/>
      </c>
      <c r="J28" s="82" t="str">
        <f>IF(Table25[[#This Row],[Landeskader
Punkte
T-Test]]&gt;=0,Table25[[#This Row],[Landeskader
Punkte
T-Test]],"")</f>
        <v/>
      </c>
      <c r="K28" s="83" t="str">
        <f>IF(Table25[[#This Row],[Punkte GESAMT]]&gt;=0,Table25[[#This Row],[Punkte GESAMT]],"")</f>
        <v/>
      </c>
      <c r="L28" s="84" t="str">
        <f>IF(Table25[[#This Row],[finale
Körpergröße '[cm']]]&gt;0,Table25[[#This Row],[finale
Körpergröße '[cm']]],"")</f>
        <v/>
      </c>
      <c r="M28" s="85" t="str">
        <f>Table25[[#This Row],[Z Score KF]]</f>
        <v/>
      </c>
      <c r="N28" s="86" t="str">
        <f>IF(Table25[[#This Row],[Jump &amp; Reach 
(CMJ) max.]]&gt;0,Table25[[#This Row],[Jump &amp; Reach 
(CMJ) max.]],"")</f>
        <v/>
      </c>
      <c r="O28" s="87" t="str">
        <f>IF(Table25[[#This Row],[Sprunghöhe
(CMJ) '[cm']]]&gt;0,Table25[[#This Row],[Sprunghöhe
(CMJ) '[cm']]],"")</f>
        <v/>
      </c>
      <c r="P28" s="88" t="str">
        <f>IF(Table25[[#This Row],[Punkte CMJ]]&gt;=0,Table25[[#This Row],[Punkte CMJ]],"")</f>
        <v/>
      </c>
      <c r="Q28" s="85" t="str">
        <f>Table25[[#This Row],[Z-Score CMJ]]</f>
        <v/>
      </c>
      <c r="R28" s="86" t="str">
        <f>IF(Table25[[#This Row],[Jump &amp; Reach 
(Spike) max.]]&gt;0,Table25[[#This Row],[Jump &amp; Reach 
(Spike) max.]],"")</f>
        <v/>
      </c>
      <c r="S28" s="80" t="str">
        <f>IF(Table25[[#This Row],[Sprunghöhe 
Spike '[cm']]]&gt;0,Table25[[#This Row],[Sprunghöhe 
Spike '[cm']]],"")</f>
        <v/>
      </c>
      <c r="T28" s="88" t="str">
        <f>IF(Table25[[#This Row],[Punkte Spike]]&gt;=0,Table25[[#This Row],[Punkte Spike]],"")</f>
        <v/>
      </c>
      <c r="U28" s="85" t="str">
        <f>Table25[[#This Row],[Z Score Spike]]</f>
        <v/>
      </c>
      <c r="V28" s="89" t="str">
        <f>Table25[[#This Row],[Sprung gesamt]]</f>
        <v/>
      </c>
      <c r="W28" s="86" t="str">
        <f>IF(Table25[[#This Row],[Med.Ball Stoß max.
(sitzend) '[cm']]]&gt;0,Table25[[#This Row],[Med.Ball Stoß max.
(sitzend) '[cm']]],"")</f>
        <v/>
      </c>
      <c r="X28" s="88" t="str">
        <f>IF(Table25[[#This Row],[Punkte Stoß]]&gt;=0,Table25[[#This Row],[Punkte Stoß]],"")</f>
        <v/>
      </c>
      <c r="Y28" s="90" t="str">
        <f>Table25[[#This Row],[Z Score Stoß]]</f>
        <v/>
      </c>
      <c r="Z28" s="86" t="str">
        <f>IF(Table25[[#This Row],[Med.Ball Wurf max.
(stehend) '[cm']]]&gt;0,Table25[[#This Row],[Med.Ball Wurf max.
(stehend) '[cm']]],"")</f>
        <v/>
      </c>
      <c r="AA28" s="88" t="str">
        <f>IF(Table25[[#This Row],[Punkte Wurf '[steh.']]]&gt;=0,Table25[[#This Row],[Punkte Wurf '[steh.']]],"")</f>
        <v/>
      </c>
      <c r="AB28" s="85" t="str">
        <f>Table25[[#This Row],[Z Score Wurf]]</f>
        <v/>
      </c>
      <c r="AC28" s="86" t="str">
        <f>IF(Table25[[#This Row],[Schlagballwurf
max.
'[km/h']]]&gt;0,Table25[[#This Row],[Schlagballwurf
max.
'[km/h']]],"")</f>
        <v/>
      </c>
      <c r="AD28" s="88" t="str">
        <f>IF(Table25[[#This Row],[Punkte
Schlagballwurf]]&gt;=0,Table25[[#This Row],[Punkte
Schlagballwurf]],"")</f>
        <v/>
      </c>
      <c r="AE28" s="85" t="str">
        <f>Table25[[#This Row],[Z Score Schlagball]]</f>
        <v/>
      </c>
      <c r="AF28" s="89" t="str">
        <f>Table25[[#This Row],[Wurf gesamt]]</f>
        <v/>
      </c>
      <c r="AG28" s="84" t="str">
        <f>IF(Table25[[#This Row],[T-Test
max.links + max.rechts /2]]&gt;0,Table25[[#This Row],[T-Test
max.links + max.rechts /2]],"")</f>
        <v/>
      </c>
      <c r="AH28" s="88" t="str">
        <f>IF(Table25[[#This Row],[Punkte
T-Test]]&gt;=0,Table25[[#This Row],[Punkte
T-Test]],"")</f>
        <v/>
      </c>
      <c r="AI28" s="85" t="str">
        <f>Table25[[#This Row],[Z Score T-Test]]</f>
        <v/>
      </c>
    </row>
    <row r="29" spans="1:35" x14ac:dyDescent="0.45">
      <c r="A29" s="80" t="str">
        <f>IF(Table25[[#This Row],[Nr.]]&gt;0,Table25[[#This Row],[Nr.]],"")</f>
        <v/>
      </c>
      <c r="B29" s="80" t="str">
        <f>IF(Table25[[#This Row],[Vorname]]&gt;0,Table25[[#This Row],[Vorname]],"")</f>
        <v/>
      </c>
      <c r="C29" s="80" t="str">
        <f>IF(Table25[[#This Row],[Name]]&gt;0,Table25[[#This Row],[Name]],"")</f>
        <v/>
      </c>
      <c r="D29" s="81" t="str">
        <f>IF(Table25[[#This Row],[Geb.Datum
'[TT.MM.JJJJ']]]&gt;0,Table25[[#This Row],[Geb.Datum
'[TT.MM.JJJJ']]],"")</f>
        <v/>
      </c>
      <c r="E29" s="96" t="str">
        <f>IF(Table25[[#This Row],[Position '[L/AA/MB/S/D']]]&gt;0,Table25[[#This Row],[Position '[L/AA/MB/S/D']]],"")</f>
        <v/>
      </c>
      <c r="F29" s="81" t="str">
        <f>IF(Table25[[#This Row],[Händigkeit '[L/R']]]&gt;0,Table25[[#This Row],[Händigkeit '[L/R']]],"")</f>
        <v/>
      </c>
      <c r="G29" s="82" t="str">
        <f>IF(Table25[[#This Row],[Landeskader
Punkte
Anthro]]&gt;=0,Table25[[#This Row],[Landeskader
Punkte
Anthro]],"")</f>
        <v/>
      </c>
      <c r="H29" s="82" t="str">
        <f>IF(Table25[[#This Row],[Landeskader
Punkte
Sprung]]&gt;=0,Table25[[#This Row],[Landeskader
Punkte
Sprung]],"")</f>
        <v/>
      </c>
      <c r="I29" s="82" t="str">
        <f>IF(Table25[[#This Row],[Landeskader
Punkte
Wurf]]&gt;=0,Table25[[#This Row],[Landeskader
Punkte
Wurf]],"")</f>
        <v/>
      </c>
      <c r="J29" s="82" t="str">
        <f>IF(Table25[[#This Row],[Landeskader
Punkte
T-Test]]&gt;=0,Table25[[#This Row],[Landeskader
Punkte
T-Test]],"")</f>
        <v/>
      </c>
      <c r="K29" s="83" t="str">
        <f>IF(Table25[[#This Row],[Punkte GESAMT]]&gt;=0,Table25[[#This Row],[Punkte GESAMT]],"")</f>
        <v/>
      </c>
      <c r="L29" s="84" t="str">
        <f>IF(Table25[[#This Row],[finale
Körpergröße '[cm']]]&gt;0,Table25[[#This Row],[finale
Körpergröße '[cm']]],"")</f>
        <v/>
      </c>
      <c r="M29" s="85" t="str">
        <f>Table25[[#This Row],[Z Score KF]]</f>
        <v/>
      </c>
      <c r="N29" s="86" t="str">
        <f>IF(Table25[[#This Row],[Jump &amp; Reach 
(CMJ) max.]]&gt;0,Table25[[#This Row],[Jump &amp; Reach 
(CMJ) max.]],"")</f>
        <v/>
      </c>
      <c r="O29" s="87" t="str">
        <f>IF(Table25[[#This Row],[Sprunghöhe
(CMJ) '[cm']]]&gt;0,Table25[[#This Row],[Sprunghöhe
(CMJ) '[cm']]],"")</f>
        <v/>
      </c>
      <c r="P29" s="88" t="str">
        <f>IF(Table25[[#This Row],[Punkte CMJ]]&gt;=0,Table25[[#This Row],[Punkte CMJ]],"")</f>
        <v/>
      </c>
      <c r="Q29" s="85" t="str">
        <f>Table25[[#This Row],[Z-Score CMJ]]</f>
        <v/>
      </c>
      <c r="R29" s="86" t="str">
        <f>IF(Table25[[#This Row],[Jump &amp; Reach 
(Spike) max.]]&gt;0,Table25[[#This Row],[Jump &amp; Reach 
(Spike) max.]],"")</f>
        <v/>
      </c>
      <c r="S29" s="80" t="str">
        <f>IF(Table25[[#This Row],[Sprunghöhe 
Spike '[cm']]]&gt;0,Table25[[#This Row],[Sprunghöhe 
Spike '[cm']]],"")</f>
        <v/>
      </c>
      <c r="T29" s="88" t="str">
        <f>IF(Table25[[#This Row],[Punkte Spike]]&gt;=0,Table25[[#This Row],[Punkte Spike]],"")</f>
        <v/>
      </c>
      <c r="U29" s="85" t="str">
        <f>Table25[[#This Row],[Z Score Spike]]</f>
        <v/>
      </c>
      <c r="V29" s="89" t="str">
        <f>Table25[[#This Row],[Sprung gesamt]]</f>
        <v/>
      </c>
      <c r="W29" s="86" t="str">
        <f>IF(Table25[[#This Row],[Med.Ball Stoß max.
(sitzend) '[cm']]]&gt;0,Table25[[#This Row],[Med.Ball Stoß max.
(sitzend) '[cm']]],"")</f>
        <v/>
      </c>
      <c r="X29" s="88" t="str">
        <f>IF(Table25[[#This Row],[Punkte Stoß]]&gt;=0,Table25[[#This Row],[Punkte Stoß]],"")</f>
        <v/>
      </c>
      <c r="Y29" s="90" t="str">
        <f>Table25[[#This Row],[Z Score Stoß]]</f>
        <v/>
      </c>
      <c r="Z29" s="86" t="str">
        <f>IF(Table25[[#This Row],[Med.Ball Wurf max.
(stehend) '[cm']]]&gt;0,Table25[[#This Row],[Med.Ball Wurf max.
(stehend) '[cm']]],"")</f>
        <v/>
      </c>
      <c r="AA29" s="88" t="str">
        <f>IF(Table25[[#This Row],[Punkte Wurf '[steh.']]]&gt;=0,Table25[[#This Row],[Punkte Wurf '[steh.']]],"")</f>
        <v/>
      </c>
      <c r="AB29" s="85" t="str">
        <f>Table25[[#This Row],[Z Score Wurf]]</f>
        <v/>
      </c>
      <c r="AC29" s="86" t="str">
        <f>IF(Table25[[#This Row],[Schlagballwurf
max.
'[km/h']]]&gt;0,Table25[[#This Row],[Schlagballwurf
max.
'[km/h']]],"")</f>
        <v/>
      </c>
      <c r="AD29" s="88" t="str">
        <f>IF(Table25[[#This Row],[Punkte
Schlagballwurf]]&gt;=0,Table25[[#This Row],[Punkte
Schlagballwurf]],"")</f>
        <v/>
      </c>
      <c r="AE29" s="85" t="str">
        <f>Table25[[#This Row],[Z Score Schlagball]]</f>
        <v/>
      </c>
      <c r="AF29" s="89" t="str">
        <f>Table25[[#This Row],[Wurf gesamt]]</f>
        <v/>
      </c>
      <c r="AG29" s="84" t="str">
        <f>IF(Table25[[#This Row],[T-Test
max.links + max.rechts /2]]&gt;0,Table25[[#This Row],[T-Test
max.links + max.rechts /2]],"")</f>
        <v/>
      </c>
      <c r="AH29" s="88" t="str">
        <f>IF(Table25[[#This Row],[Punkte
T-Test]]&gt;=0,Table25[[#This Row],[Punkte
T-Test]],"")</f>
        <v/>
      </c>
      <c r="AI29" s="85" t="str">
        <f>Table25[[#This Row],[Z Score T-Test]]</f>
        <v/>
      </c>
    </row>
    <row r="30" spans="1:35" x14ac:dyDescent="0.45">
      <c r="A30" s="80" t="str">
        <f>IF(Table25[[#This Row],[Nr.]]&gt;0,Table25[[#This Row],[Nr.]],"")</f>
        <v/>
      </c>
      <c r="B30" s="80" t="str">
        <f>IF(Table25[[#This Row],[Vorname]]&gt;0,Table25[[#This Row],[Vorname]],"")</f>
        <v/>
      </c>
      <c r="C30" s="80" t="str">
        <f>IF(Table25[[#This Row],[Name]]&gt;0,Table25[[#This Row],[Name]],"")</f>
        <v/>
      </c>
      <c r="D30" s="81" t="str">
        <f>IF(Table25[[#This Row],[Geb.Datum
'[TT.MM.JJJJ']]]&gt;0,Table25[[#This Row],[Geb.Datum
'[TT.MM.JJJJ']]],"")</f>
        <v/>
      </c>
      <c r="E30" s="96" t="str">
        <f>IF(Table25[[#This Row],[Position '[L/AA/MB/S/D']]]&gt;0,Table25[[#This Row],[Position '[L/AA/MB/S/D']]],"")</f>
        <v/>
      </c>
      <c r="F30" s="81" t="str">
        <f>IF(Table25[[#This Row],[Händigkeit '[L/R']]]&gt;0,Table25[[#This Row],[Händigkeit '[L/R']]],"")</f>
        <v/>
      </c>
      <c r="G30" s="82" t="str">
        <f>IF(Table25[[#This Row],[Landeskader
Punkte
Anthro]]&gt;=0,Table25[[#This Row],[Landeskader
Punkte
Anthro]],"")</f>
        <v/>
      </c>
      <c r="H30" s="82" t="str">
        <f>IF(Table25[[#This Row],[Landeskader
Punkte
Sprung]]&gt;=0,Table25[[#This Row],[Landeskader
Punkte
Sprung]],"")</f>
        <v/>
      </c>
      <c r="I30" s="82" t="str">
        <f>IF(Table25[[#This Row],[Landeskader
Punkte
Wurf]]&gt;=0,Table25[[#This Row],[Landeskader
Punkte
Wurf]],"")</f>
        <v/>
      </c>
      <c r="J30" s="82" t="str">
        <f>IF(Table25[[#This Row],[Landeskader
Punkte
T-Test]]&gt;=0,Table25[[#This Row],[Landeskader
Punkte
T-Test]],"")</f>
        <v/>
      </c>
      <c r="K30" s="83" t="str">
        <f>IF(Table25[[#This Row],[Punkte GESAMT]]&gt;=0,Table25[[#This Row],[Punkte GESAMT]],"")</f>
        <v/>
      </c>
      <c r="L30" s="84" t="str">
        <f>IF(Table25[[#This Row],[finale
Körpergröße '[cm']]]&gt;0,Table25[[#This Row],[finale
Körpergröße '[cm']]],"")</f>
        <v/>
      </c>
      <c r="M30" s="85" t="str">
        <f>Table25[[#This Row],[Z Score KF]]</f>
        <v/>
      </c>
      <c r="N30" s="86" t="str">
        <f>IF(Table25[[#This Row],[Jump &amp; Reach 
(CMJ) max.]]&gt;0,Table25[[#This Row],[Jump &amp; Reach 
(CMJ) max.]],"")</f>
        <v/>
      </c>
      <c r="O30" s="87" t="str">
        <f>IF(Table25[[#This Row],[Sprunghöhe
(CMJ) '[cm']]]&gt;0,Table25[[#This Row],[Sprunghöhe
(CMJ) '[cm']]],"")</f>
        <v/>
      </c>
      <c r="P30" s="88" t="str">
        <f>IF(Table25[[#This Row],[Punkte CMJ]]&gt;=0,Table25[[#This Row],[Punkte CMJ]],"")</f>
        <v/>
      </c>
      <c r="Q30" s="85" t="str">
        <f>Table25[[#This Row],[Z-Score CMJ]]</f>
        <v/>
      </c>
      <c r="R30" s="86" t="str">
        <f>IF(Table25[[#This Row],[Jump &amp; Reach 
(Spike) max.]]&gt;0,Table25[[#This Row],[Jump &amp; Reach 
(Spike) max.]],"")</f>
        <v/>
      </c>
      <c r="S30" s="80" t="str">
        <f>IF(Table25[[#This Row],[Sprunghöhe 
Spike '[cm']]]&gt;0,Table25[[#This Row],[Sprunghöhe 
Spike '[cm']]],"")</f>
        <v/>
      </c>
      <c r="T30" s="88" t="str">
        <f>IF(Table25[[#This Row],[Punkte Spike]]&gt;=0,Table25[[#This Row],[Punkte Spike]],"")</f>
        <v/>
      </c>
      <c r="U30" s="85" t="str">
        <f>Table25[[#This Row],[Z Score Spike]]</f>
        <v/>
      </c>
      <c r="V30" s="89" t="str">
        <f>Table25[[#This Row],[Sprung gesamt]]</f>
        <v/>
      </c>
      <c r="W30" s="86" t="str">
        <f>IF(Table25[[#This Row],[Med.Ball Stoß max.
(sitzend) '[cm']]]&gt;0,Table25[[#This Row],[Med.Ball Stoß max.
(sitzend) '[cm']]],"")</f>
        <v/>
      </c>
      <c r="X30" s="88" t="str">
        <f>IF(Table25[[#This Row],[Punkte Stoß]]&gt;=0,Table25[[#This Row],[Punkte Stoß]],"")</f>
        <v/>
      </c>
      <c r="Y30" s="90" t="str">
        <f>Table25[[#This Row],[Z Score Stoß]]</f>
        <v/>
      </c>
      <c r="Z30" s="86" t="str">
        <f>IF(Table25[[#This Row],[Med.Ball Wurf max.
(stehend) '[cm']]]&gt;0,Table25[[#This Row],[Med.Ball Wurf max.
(stehend) '[cm']]],"")</f>
        <v/>
      </c>
      <c r="AA30" s="88" t="str">
        <f>IF(Table25[[#This Row],[Punkte Wurf '[steh.']]]&gt;=0,Table25[[#This Row],[Punkte Wurf '[steh.']]],"")</f>
        <v/>
      </c>
      <c r="AB30" s="85" t="str">
        <f>Table25[[#This Row],[Z Score Wurf]]</f>
        <v/>
      </c>
      <c r="AC30" s="86" t="str">
        <f>IF(Table25[[#This Row],[Schlagballwurf
max.
'[km/h']]]&gt;0,Table25[[#This Row],[Schlagballwurf
max.
'[km/h']]],"")</f>
        <v/>
      </c>
      <c r="AD30" s="88" t="str">
        <f>IF(Table25[[#This Row],[Punkte
Schlagballwurf]]&gt;=0,Table25[[#This Row],[Punkte
Schlagballwurf]],"")</f>
        <v/>
      </c>
      <c r="AE30" s="85" t="str">
        <f>Table25[[#This Row],[Z Score Schlagball]]</f>
        <v/>
      </c>
      <c r="AF30" s="89" t="str">
        <f>Table25[[#This Row],[Wurf gesamt]]</f>
        <v/>
      </c>
      <c r="AG30" s="84" t="str">
        <f>IF(Table25[[#This Row],[T-Test
max.links + max.rechts /2]]&gt;0,Table25[[#This Row],[T-Test
max.links + max.rechts /2]],"")</f>
        <v/>
      </c>
      <c r="AH30" s="88" t="str">
        <f>IF(Table25[[#This Row],[Punkte
T-Test]]&gt;=0,Table25[[#This Row],[Punkte
T-Test]],"")</f>
        <v/>
      </c>
      <c r="AI30" s="85" t="str">
        <f>Table25[[#This Row],[Z Score T-Test]]</f>
        <v/>
      </c>
    </row>
    <row r="31" spans="1:35" x14ac:dyDescent="0.45">
      <c r="A31" s="80" t="str">
        <f>IF(Table25[[#This Row],[Nr.]]&gt;0,Table25[[#This Row],[Nr.]],"")</f>
        <v/>
      </c>
      <c r="B31" s="80" t="str">
        <f>IF(Table25[[#This Row],[Vorname]]&gt;0,Table25[[#This Row],[Vorname]],"")</f>
        <v/>
      </c>
      <c r="C31" s="80" t="str">
        <f>IF(Table25[[#This Row],[Name]]&gt;0,Table25[[#This Row],[Name]],"")</f>
        <v/>
      </c>
      <c r="D31" s="81" t="str">
        <f>IF(Table25[[#This Row],[Geb.Datum
'[TT.MM.JJJJ']]]&gt;0,Table25[[#This Row],[Geb.Datum
'[TT.MM.JJJJ']]],"")</f>
        <v/>
      </c>
      <c r="E31" s="96" t="str">
        <f>IF(Table25[[#This Row],[Position '[L/AA/MB/S/D']]]&gt;0,Table25[[#This Row],[Position '[L/AA/MB/S/D']]],"")</f>
        <v/>
      </c>
      <c r="F31" s="81" t="str">
        <f>IF(Table25[[#This Row],[Händigkeit '[L/R']]]&gt;0,Table25[[#This Row],[Händigkeit '[L/R']]],"")</f>
        <v/>
      </c>
      <c r="G31" s="82" t="str">
        <f>IF(Table25[[#This Row],[Landeskader
Punkte
Anthro]]&gt;=0,Table25[[#This Row],[Landeskader
Punkte
Anthro]],"")</f>
        <v/>
      </c>
      <c r="H31" s="82" t="str">
        <f>IF(Table25[[#This Row],[Landeskader
Punkte
Sprung]]&gt;=0,Table25[[#This Row],[Landeskader
Punkte
Sprung]],"")</f>
        <v/>
      </c>
      <c r="I31" s="82" t="str">
        <f>IF(Table25[[#This Row],[Landeskader
Punkte
Wurf]]&gt;=0,Table25[[#This Row],[Landeskader
Punkte
Wurf]],"")</f>
        <v/>
      </c>
      <c r="J31" s="82" t="str">
        <f>IF(Table25[[#This Row],[Landeskader
Punkte
T-Test]]&gt;=0,Table25[[#This Row],[Landeskader
Punkte
T-Test]],"")</f>
        <v/>
      </c>
      <c r="K31" s="83" t="str">
        <f>IF(Table25[[#This Row],[Punkte GESAMT]]&gt;=0,Table25[[#This Row],[Punkte GESAMT]],"")</f>
        <v/>
      </c>
      <c r="L31" s="84" t="str">
        <f>IF(Table25[[#This Row],[finale
Körpergröße '[cm']]]&gt;0,Table25[[#This Row],[finale
Körpergröße '[cm']]],"")</f>
        <v/>
      </c>
      <c r="M31" s="85" t="str">
        <f>Table25[[#This Row],[Z Score KF]]</f>
        <v/>
      </c>
      <c r="N31" s="86" t="str">
        <f>IF(Table25[[#This Row],[Jump &amp; Reach 
(CMJ) max.]]&gt;0,Table25[[#This Row],[Jump &amp; Reach 
(CMJ) max.]],"")</f>
        <v/>
      </c>
      <c r="O31" s="87" t="str">
        <f>IF(Table25[[#This Row],[Sprunghöhe
(CMJ) '[cm']]]&gt;0,Table25[[#This Row],[Sprunghöhe
(CMJ) '[cm']]],"")</f>
        <v/>
      </c>
      <c r="P31" s="88" t="str">
        <f>IF(Table25[[#This Row],[Punkte CMJ]]&gt;=0,Table25[[#This Row],[Punkte CMJ]],"")</f>
        <v/>
      </c>
      <c r="Q31" s="85" t="str">
        <f>Table25[[#This Row],[Z-Score CMJ]]</f>
        <v/>
      </c>
      <c r="R31" s="86" t="str">
        <f>IF(Table25[[#This Row],[Jump &amp; Reach 
(Spike) max.]]&gt;0,Table25[[#This Row],[Jump &amp; Reach 
(Spike) max.]],"")</f>
        <v/>
      </c>
      <c r="S31" s="80" t="str">
        <f>IF(Table25[[#This Row],[Sprunghöhe 
Spike '[cm']]]&gt;0,Table25[[#This Row],[Sprunghöhe 
Spike '[cm']]],"")</f>
        <v/>
      </c>
      <c r="T31" s="88" t="str">
        <f>IF(Table25[[#This Row],[Punkte Spike]]&gt;=0,Table25[[#This Row],[Punkte Spike]],"")</f>
        <v/>
      </c>
      <c r="U31" s="85" t="str">
        <f>Table25[[#This Row],[Z Score Spike]]</f>
        <v/>
      </c>
      <c r="V31" s="89" t="str">
        <f>Table25[[#This Row],[Sprung gesamt]]</f>
        <v/>
      </c>
      <c r="W31" s="86" t="str">
        <f>IF(Table25[[#This Row],[Med.Ball Stoß max.
(sitzend) '[cm']]]&gt;0,Table25[[#This Row],[Med.Ball Stoß max.
(sitzend) '[cm']]],"")</f>
        <v/>
      </c>
      <c r="X31" s="88" t="str">
        <f>IF(Table25[[#This Row],[Punkte Stoß]]&gt;=0,Table25[[#This Row],[Punkte Stoß]],"")</f>
        <v/>
      </c>
      <c r="Y31" s="90" t="str">
        <f>Table25[[#This Row],[Z Score Stoß]]</f>
        <v/>
      </c>
      <c r="Z31" s="86" t="str">
        <f>IF(Table25[[#This Row],[Med.Ball Wurf max.
(stehend) '[cm']]]&gt;0,Table25[[#This Row],[Med.Ball Wurf max.
(stehend) '[cm']]],"")</f>
        <v/>
      </c>
      <c r="AA31" s="88" t="str">
        <f>IF(Table25[[#This Row],[Punkte Wurf '[steh.']]]&gt;=0,Table25[[#This Row],[Punkte Wurf '[steh.']]],"")</f>
        <v/>
      </c>
      <c r="AB31" s="85" t="str">
        <f>Table25[[#This Row],[Z Score Wurf]]</f>
        <v/>
      </c>
      <c r="AC31" s="86" t="str">
        <f>IF(Table25[[#This Row],[Schlagballwurf
max.
'[km/h']]]&gt;0,Table25[[#This Row],[Schlagballwurf
max.
'[km/h']]],"")</f>
        <v/>
      </c>
      <c r="AD31" s="88" t="str">
        <f>IF(Table25[[#This Row],[Punkte
Schlagballwurf]]&gt;=0,Table25[[#This Row],[Punkte
Schlagballwurf]],"")</f>
        <v/>
      </c>
      <c r="AE31" s="85" t="str">
        <f>Table25[[#This Row],[Z Score Schlagball]]</f>
        <v/>
      </c>
      <c r="AF31" s="89" t="str">
        <f>Table25[[#This Row],[Wurf gesamt]]</f>
        <v/>
      </c>
      <c r="AG31" s="84" t="str">
        <f>IF(Table25[[#This Row],[T-Test
max.links + max.rechts /2]]&gt;0,Table25[[#This Row],[T-Test
max.links + max.rechts /2]],"")</f>
        <v/>
      </c>
      <c r="AH31" s="88" t="str">
        <f>IF(Table25[[#This Row],[Punkte
T-Test]]&gt;=0,Table25[[#This Row],[Punkte
T-Test]],"")</f>
        <v/>
      </c>
      <c r="AI31" s="85" t="str">
        <f>Table25[[#This Row],[Z Score T-Test]]</f>
        <v/>
      </c>
    </row>
    <row r="32" spans="1:35" x14ac:dyDescent="0.45">
      <c r="A32" s="80" t="str">
        <f>IF(Table25[[#This Row],[Nr.]]&gt;0,Table25[[#This Row],[Nr.]],"")</f>
        <v/>
      </c>
      <c r="B32" s="80" t="str">
        <f>IF(Table25[[#This Row],[Vorname]]&gt;0,Table25[[#This Row],[Vorname]],"")</f>
        <v/>
      </c>
      <c r="C32" s="80" t="str">
        <f>IF(Table25[[#This Row],[Name]]&gt;0,Table25[[#This Row],[Name]],"")</f>
        <v/>
      </c>
      <c r="D32" s="81" t="str">
        <f>IF(Table25[[#This Row],[Geb.Datum
'[TT.MM.JJJJ']]]&gt;0,Table25[[#This Row],[Geb.Datum
'[TT.MM.JJJJ']]],"")</f>
        <v/>
      </c>
      <c r="E32" s="96" t="str">
        <f>IF(Table25[[#This Row],[Position '[L/AA/MB/S/D']]]&gt;0,Table25[[#This Row],[Position '[L/AA/MB/S/D']]],"")</f>
        <v/>
      </c>
      <c r="F32" s="81" t="str">
        <f>IF(Table25[[#This Row],[Händigkeit '[L/R']]]&gt;0,Table25[[#This Row],[Händigkeit '[L/R']]],"")</f>
        <v/>
      </c>
      <c r="G32" s="82" t="str">
        <f>IF(Table25[[#This Row],[Landeskader
Punkte
Anthro]]&gt;=0,Table25[[#This Row],[Landeskader
Punkte
Anthro]],"")</f>
        <v/>
      </c>
      <c r="H32" s="82" t="str">
        <f>IF(Table25[[#This Row],[Landeskader
Punkte
Sprung]]&gt;=0,Table25[[#This Row],[Landeskader
Punkte
Sprung]],"")</f>
        <v/>
      </c>
      <c r="I32" s="82" t="str">
        <f>IF(Table25[[#This Row],[Landeskader
Punkte
Wurf]]&gt;=0,Table25[[#This Row],[Landeskader
Punkte
Wurf]],"")</f>
        <v/>
      </c>
      <c r="J32" s="82" t="str">
        <f>IF(Table25[[#This Row],[Landeskader
Punkte
T-Test]]&gt;=0,Table25[[#This Row],[Landeskader
Punkte
T-Test]],"")</f>
        <v/>
      </c>
      <c r="K32" s="83" t="str">
        <f>IF(Table25[[#This Row],[Punkte GESAMT]]&gt;=0,Table25[[#This Row],[Punkte GESAMT]],"")</f>
        <v/>
      </c>
      <c r="L32" s="84" t="str">
        <f>IF(Table25[[#This Row],[finale
Körpergröße '[cm']]]&gt;0,Table25[[#This Row],[finale
Körpergröße '[cm']]],"")</f>
        <v/>
      </c>
      <c r="M32" s="85" t="str">
        <f>Table25[[#This Row],[Z Score KF]]</f>
        <v/>
      </c>
      <c r="N32" s="86" t="str">
        <f>IF(Table25[[#This Row],[Jump &amp; Reach 
(CMJ) max.]]&gt;0,Table25[[#This Row],[Jump &amp; Reach 
(CMJ) max.]],"")</f>
        <v/>
      </c>
      <c r="O32" s="87" t="str">
        <f>IF(Table25[[#This Row],[Sprunghöhe
(CMJ) '[cm']]]&gt;0,Table25[[#This Row],[Sprunghöhe
(CMJ) '[cm']]],"")</f>
        <v/>
      </c>
      <c r="P32" s="88" t="str">
        <f>IF(Table25[[#This Row],[Punkte CMJ]]&gt;=0,Table25[[#This Row],[Punkte CMJ]],"")</f>
        <v/>
      </c>
      <c r="Q32" s="85" t="str">
        <f>Table25[[#This Row],[Z-Score CMJ]]</f>
        <v/>
      </c>
      <c r="R32" s="86" t="str">
        <f>IF(Table25[[#This Row],[Jump &amp; Reach 
(Spike) max.]]&gt;0,Table25[[#This Row],[Jump &amp; Reach 
(Spike) max.]],"")</f>
        <v/>
      </c>
      <c r="S32" s="80" t="str">
        <f>IF(Table25[[#This Row],[Sprunghöhe 
Spike '[cm']]]&gt;0,Table25[[#This Row],[Sprunghöhe 
Spike '[cm']]],"")</f>
        <v/>
      </c>
      <c r="T32" s="88" t="str">
        <f>IF(Table25[[#This Row],[Punkte Spike]]&gt;=0,Table25[[#This Row],[Punkte Spike]],"")</f>
        <v/>
      </c>
      <c r="U32" s="85" t="str">
        <f>Table25[[#This Row],[Z Score Spike]]</f>
        <v/>
      </c>
      <c r="V32" s="89" t="str">
        <f>Table25[[#This Row],[Sprung gesamt]]</f>
        <v/>
      </c>
      <c r="W32" s="86" t="str">
        <f>IF(Table25[[#This Row],[Med.Ball Stoß max.
(sitzend) '[cm']]]&gt;0,Table25[[#This Row],[Med.Ball Stoß max.
(sitzend) '[cm']]],"")</f>
        <v/>
      </c>
      <c r="X32" s="88" t="str">
        <f>IF(Table25[[#This Row],[Punkte Stoß]]&gt;=0,Table25[[#This Row],[Punkte Stoß]],"")</f>
        <v/>
      </c>
      <c r="Y32" s="90" t="str">
        <f>Table25[[#This Row],[Z Score Stoß]]</f>
        <v/>
      </c>
      <c r="Z32" s="86" t="str">
        <f>IF(Table25[[#This Row],[Med.Ball Wurf max.
(stehend) '[cm']]]&gt;0,Table25[[#This Row],[Med.Ball Wurf max.
(stehend) '[cm']]],"")</f>
        <v/>
      </c>
      <c r="AA32" s="88" t="str">
        <f>IF(Table25[[#This Row],[Punkte Wurf '[steh.']]]&gt;=0,Table25[[#This Row],[Punkte Wurf '[steh.']]],"")</f>
        <v/>
      </c>
      <c r="AB32" s="85" t="str">
        <f>Table25[[#This Row],[Z Score Wurf]]</f>
        <v/>
      </c>
      <c r="AC32" s="86" t="str">
        <f>IF(Table25[[#This Row],[Schlagballwurf
max.
'[km/h']]]&gt;0,Table25[[#This Row],[Schlagballwurf
max.
'[km/h']]],"")</f>
        <v/>
      </c>
      <c r="AD32" s="88" t="str">
        <f>IF(Table25[[#This Row],[Punkte
Schlagballwurf]]&gt;=0,Table25[[#This Row],[Punkte
Schlagballwurf]],"")</f>
        <v/>
      </c>
      <c r="AE32" s="85" t="str">
        <f>Table25[[#This Row],[Z Score Schlagball]]</f>
        <v/>
      </c>
      <c r="AF32" s="89" t="str">
        <f>Table25[[#This Row],[Wurf gesamt]]</f>
        <v/>
      </c>
      <c r="AG32" s="84" t="str">
        <f>IF(Table25[[#This Row],[T-Test
max.links + max.rechts /2]]&gt;0,Table25[[#This Row],[T-Test
max.links + max.rechts /2]],"")</f>
        <v/>
      </c>
      <c r="AH32" s="88" t="str">
        <f>IF(Table25[[#This Row],[Punkte
T-Test]]&gt;=0,Table25[[#This Row],[Punkte
T-Test]],"")</f>
        <v/>
      </c>
      <c r="AI32" s="85" t="str">
        <f>Table25[[#This Row],[Z Score T-Test]]</f>
        <v/>
      </c>
    </row>
    <row r="33" spans="1:35" x14ac:dyDescent="0.45">
      <c r="A33" s="80" t="str">
        <f>IF(Table25[[#This Row],[Nr.]]&gt;0,Table25[[#This Row],[Nr.]],"")</f>
        <v/>
      </c>
      <c r="B33" s="80" t="str">
        <f>IF(Table25[[#This Row],[Vorname]]&gt;0,Table25[[#This Row],[Vorname]],"")</f>
        <v/>
      </c>
      <c r="C33" s="80" t="str">
        <f>IF(Table25[[#This Row],[Name]]&gt;0,Table25[[#This Row],[Name]],"")</f>
        <v/>
      </c>
      <c r="D33" s="81" t="str">
        <f>IF(Table25[[#This Row],[Geb.Datum
'[TT.MM.JJJJ']]]&gt;0,Table25[[#This Row],[Geb.Datum
'[TT.MM.JJJJ']]],"")</f>
        <v/>
      </c>
      <c r="E33" s="96" t="str">
        <f>IF(Table25[[#This Row],[Position '[L/AA/MB/S/D']]]&gt;0,Table25[[#This Row],[Position '[L/AA/MB/S/D']]],"")</f>
        <v/>
      </c>
      <c r="F33" s="81" t="str">
        <f>IF(Table25[[#This Row],[Händigkeit '[L/R']]]&gt;0,Table25[[#This Row],[Händigkeit '[L/R']]],"")</f>
        <v/>
      </c>
      <c r="G33" s="82" t="str">
        <f>IF(Table25[[#This Row],[Landeskader
Punkte
Anthro]]&gt;=0,Table25[[#This Row],[Landeskader
Punkte
Anthro]],"")</f>
        <v/>
      </c>
      <c r="H33" s="82" t="str">
        <f>IF(Table25[[#This Row],[Landeskader
Punkte
Sprung]]&gt;=0,Table25[[#This Row],[Landeskader
Punkte
Sprung]],"")</f>
        <v/>
      </c>
      <c r="I33" s="82" t="str">
        <f>IF(Table25[[#This Row],[Landeskader
Punkte
Wurf]]&gt;=0,Table25[[#This Row],[Landeskader
Punkte
Wurf]],"")</f>
        <v/>
      </c>
      <c r="J33" s="82" t="str">
        <f>IF(Table25[[#This Row],[Landeskader
Punkte
T-Test]]&gt;=0,Table25[[#This Row],[Landeskader
Punkte
T-Test]],"")</f>
        <v/>
      </c>
      <c r="K33" s="83" t="str">
        <f>IF(Table25[[#This Row],[Punkte GESAMT]]&gt;=0,Table25[[#This Row],[Punkte GESAMT]],"")</f>
        <v/>
      </c>
      <c r="L33" s="84" t="str">
        <f>IF(Table25[[#This Row],[finale
Körpergröße '[cm']]]&gt;0,Table25[[#This Row],[finale
Körpergröße '[cm']]],"")</f>
        <v/>
      </c>
      <c r="M33" s="85" t="str">
        <f>Table25[[#This Row],[Z Score KF]]</f>
        <v/>
      </c>
      <c r="N33" s="86" t="str">
        <f>IF(Table25[[#This Row],[Jump &amp; Reach 
(CMJ) max.]]&gt;0,Table25[[#This Row],[Jump &amp; Reach 
(CMJ) max.]],"")</f>
        <v/>
      </c>
      <c r="O33" s="87" t="str">
        <f>IF(Table25[[#This Row],[Sprunghöhe
(CMJ) '[cm']]]&gt;0,Table25[[#This Row],[Sprunghöhe
(CMJ) '[cm']]],"")</f>
        <v/>
      </c>
      <c r="P33" s="88" t="str">
        <f>IF(Table25[[#This Row],[Punkte CMJ]]&gt;=0,Table25[[#This Row],[Punkte CMJ]],"")</f>
        <v/>
      </c>
      <c r="Q33" s="85" t="str">
        <f>Table25[[#This Row],[Z-Score CMJ]]</f>
        <v/>
      </c>
      <c r="R33" s="86" t="str">
        <f>IF(Table25[[#This Row],[Jump &amp; Reach 
(Spike) max.]]&gt;0,Table25[[#This Row],[Jump &amp; Reach 
(Spike) max.]],"")</f>
        <v/>
      </c>
      <c r="S33" s="80" t="str">
        <f>IF(Table25[[#This Row],[Sprunghöhe 
Spike '[cm']]]&gt;0,Table25[[#This Row],[Sprunghöhe 
Spike '[cm']]],"")</f>
        <v/>
      </c>
      <c r="T33" s="88" t="str">
        <f>IF(Table25[[#This Row],[Punkte Spike]]&gt;=0,Table25[[#This Row],[Punkte Spike]],"")</f>
        <v/>
      </c>
      <c r="U33" s="85" t="str">
        <f>Table25[[#This Row],[Z Score Spike]]</f>
        <v/>
      </c>
      <c r="V33" s="89" t="str">
        <f>Table25[[#This Row],[Sprung gesamt]]</f>
        <v/>
      </c>
      <c r="W33" s="86" t="str">
        <f>IF(Table25[[#This Row],[Med.Ball Stoß max.
(sitzend) '[cm']]]&gt;0,Table25[[#This Row],[Med.Ball Stoß max.
(sitzend) '[cm']]],"")</f>
        <v/>
      </c>
      <c r="X33" s="88" t="str">
        <f>IF(Table25[[#This Row],[Punkte Stoß]]&gt;=0,Table25[[#This Row],[Punkte Stoß]],"")</f>
        <v/>
      </c>
      <c r="Y33" s="90" t="str">
        <f>Table25[[#This Row],[Z Score Stoß]]</f>
        <v/>
      </c>
      <c r="Z33" s="86" t="str">
        <f>IF(Table25[[#This Row],[Med.Ball Wurf max.
(stehend) '[cm']]]&gt;0,Table25[[#This Row],[Med.Ball Wurf max.
(stehend) '[cm']]],"")</f>
        <v/>
      </c>
      <c r="AA33" s="88" t="str">
        <f>IF(Table25[[#This Row],[Punkte Wurf '[steh.']]]&gt;=0,Table25[[#This Row],[Punkte Wurf '[steh.']]],"")</f>
        <v/>
      </c>
      <c r="AB33" s="85" t="str">
        <f>Table25[[#This Row],[Z Score Wurf]]</f>
        <v/>
      </c>
      <c r="AC33" s="86" t="str">
        <f>IF(Table25[[#This Row],[Schlagballwurf
max.
'[km/h']]]&gt;0,Table25[[#This Row],[Schlagballwurf
max.
'[km/h']]],"")</f>
        <v/>
      </c>
      <c r="AD33" s="88" t="str">
        <f>IF(Table25[[#This Row],[Punkte
Schlagballwurf]]&gt;=0,Table25[[#This Row],[Punkte
Schlagballwurf]],"")</f>
        <v/>
      </c>
      <c r="AE33" s="85" t="str">
        <f>Table25[[#This Row],[Z Score Schlagball]]</f>
        <v/>
      </c>
      <c r="AF33" s="89" t="str">
        <f>Table25[[#This Row],[Wurf gesamt]]</f>
        <v/>
      </c>
      <c r="AG33" s="84" t="str">
        <f>IF(Table25[[#This Row],[T-Test
max.links + max.rechts /2]]&gt;0,Table25[[#This Row],[T-Test
max.links + max.rechts /2]],"")</f>
        <v/>
      </c>
      <c r="AH33" s="88" t="str">
        <f>IF(Table25[[#This Row],[Punkte
T-Test]]&gt;=0,Table25[[#This Row],[Punkte
T-Test]],"")</f>
        <v/>
      </c>
      <c r="AI33" s="85" t="str">
        <f>Table25[[#This Row],[Z Score T-Test]]</f>
        <v/>
      </c>
    </row>
    <row r="34" spans="1:35" x14ac:dyDescent="0.45">
      <c r="A34" s="80" t="str">
        <f>IF(Table25[[#This Row],[Nr.]]&gt;0,Table25[[#This Row],[Nr.]],"")</f>
        <v/>
      </c>
      <c r="B34" s="80" t="str">
        <f>IF(Table25[[#This Row],[Vorname]]&gt;0,Table25[[#This Row],[Vorname]],"")</f>
        <v/>
      </c>
      <c r="C34" s="80" t="str">
        <f>IF(Table25[[#This Row],[Name]]&gt;0,Table25[[#This Row],[Name]],"")</f>
        <v/>
      </c>
      <c r="D34" s="81" t="str">
        <f>IF(Table25[[#This Row],[Geb.Datum
'[TT.MM.JJJJ']]]&gt;0,Table25[[#This Row],[Geb.Datum
'[TT.MM.JJJJ']]],"")</f>
        <v/>
      </c>
      <c r="E34" s="96" t="str">
        <f>IF(Table25[[#This Row],[Position '[L/AA/MB/S/D']]]&gt;0,Table25[[#This Row],[Position '[L/AA/MB/S/D']]],"")</f>
        <v/>
      </c>
      <c r="F34" s="81" t="str">
        <f>IF(Table25[[#This Row],[Händigkeit '[L/R']]]&gt;0,Table25[[#This Row],[Händigkeit '[L/R']]],"")</f>
        <v/>
      </c>
      <c r="G34" s="82" t="str">
        <f>IF(Table25[[#This Row],[Landeskader
Punkte
Anthro]]&gt;=0,Table25[[#This Row],[Landeskader
Punkte
Anthro]],"")</f>
        <v/>
      </c>
      <c r="H34" s="82" t="str">
        <f>IF(Table25[[#This Row],[Landeskader
Punkte
Sprung]]&gt;=0,Table25[[#This Row],[Landeskader
Punkte
Sprung]],"")</f>
        <v/>
      </c>
      <c r="I34" s="82" t="str">
        <f>IF(Table25[[#This Row],[Landeskader
Punkte
Wurf]]&gt;=0,Table25[[#This Row],[Landeskader
Punkte
Wurf]],"")</f>
        <v/>
      </c>
      <c r="J34" s="82" t="str">
        <f>IF(Table25[[#This Row],[Landeskader
Punkte
T-Test]]&gt;=0,Table25[[#This Row],[Landeskader
Punkte
T-Test]],"")</f>
        <v/>
      </c>
      <c r="K34" s="83" t="str">
        <f>IF(Table25[[#This Row],[Punkte GESAMT]]&gt;=0,Table25[[#This Row],[Punkte GESAMT]],"")</f>
        <v/>
      </c>
      <c r="L34" s="84" t="str">
        <f>IF(Table25[[#This Row],[finale
Körpergröße '[cm']]]&gt;0,Table25[[#This Row],[finale
Körpergröße '[cm']]],"")</f>
        <v/>
      </c>
      <c r="M34" s="85" t="str">
        <f>Table25[[#This Row],[Z Score KF]]</f>
        <v/>
      </c>
      <c r="N34" s="86" t="str">
        <f>IF(Table25[[#This Row],[Jump &amp; Reach 
(CMJ) max.]]&gt;0,Table25[[#This Row],[Jump &amp; Reach 
(CMJ) max.]],"")</f>
        <v/>
      </c>
      <c r="O34" s="87" t="str">
        <f>IF(Table25[[#This Row],[Sprunghöhe
(CMJ) '[cm']]]&gt;0,Table25[[#This Row],[Sprunghöhe
(CMJ) '[cm']]],"")</f>
        <v/>
      </c>
      <c r="P34" s="88" t="str">
        <f>IF(Table25[[#This Row],[Punkte CMJ]]&gt;=0,Table25[[#This Row],[Punkte CMJ]],"")</f>
        <v/>
      </c>
      <c r="Q34" s="85" t="str">
        <f>Table25[[#This Row],[Z-Score CMJ]]</f>
        <v/>
      </c>
      <c r="R34" s="86" t="str">
        <f>IF(Table25[[#This Row],[Jump &amp; Reach 
(Spike) max.]]&gt;0,Table25[[#This Row],[Jump &amp; Reach 
(Spike) max.]],"")</f>
        <v/>
      </c>
      <c r="S34" s="80" t="str">
        <f>IF(Table25[[#This Row],[Sprunghöhe 
Spike '[cm']]]&gt;0,Table25[[#This Row],[Sprunghöhe 
Spike '[cm']]],"")</f>
        <v/>
      </c>
      <c r="T34" s="88" t="str">
        <f>IF(Table25[[#This Row],[Punkte Spike]]&gt;=0,Table25[[#This Row],[Punkte Spike]],"")</f>
        <v/>
      </c>
      <c r="U34" s="85" t="str">
        <f>Table25[[#This Row],[Z Score Spike]]</f>
        <v/>
      </c>
      <c r="V34" s="89" t="str">
        <f>Table25[[#This Row],[Sprung gesamt]]</f>
        <v/>
      </c>
      <c r="W34" s="86" t="str">
        <f>IF(Table25[[#This Row],[Med.Ball Stoß max.
(sitzend) '[cm']]]&gt;0,Table25[[#This Row],[Med.Ball Stoß max.
(sitzend) '[cm']]],"")</f>
        <v/>
      </c>
      <c r="X34" s="88" t="str">
        <f>IF(Table25[[#This Row],[Punkte Stoß]]&gt;=0,Table25[[#This Row],[Punkte Stoß]],"")</f>
        <v/>
      </c>
      <c r="Y34" s="90" t="str">
        <f>Table25[[#This Row],[Z Score Stoß]]</f>
        <v/>
      </c>
      <c r="Z34" s="86" t="str">
        <f>IF(Table25[[#This Row],[Med.Ball Wurf max.
(stehend) '[cm']]]&gt;0,Table25[[#This Row],[Med.Ball Wurf max.
(stehend) '[cm']]],"")</f>
        <v/>
      </c>
      <c r="AA34" s="88" t="str">
        <f>IF(Table25[[#This Row],[Punkte Wurf '[steh.']]]&gt;=0,Table25[[#This Row],[Punkte Wurf '[steh.']]],"")</f>
        <v/>
      </c>
      <c r="AB34" s="85" t="str">
        <f>Table25[[#This Row],[Z Score Wurf]]</f>
        <v/>
      </c>
      <c r="AC34" s="86" t="str">
        <f>IF(Table25[[#This Row],[Schlagballwurf
max.
'[km/h']]]&gt;0,Table25[[#This Row],[Schlagballwurf
max.
'[km/h']]],"")</f>
        <v/>
      </c>
      <c r="AD34" s="88" t="str">
        <f>IF(Table25[[#This Row],[Punkte
Schlagballwurf]]&gt;=0,Table25[[#This Row],[Punkte
Schlagballwurf]],"")</f>
        <v/>
      </c>
      <c r="AE34" s="85" t="str">
        <f>Table25[[#This Row],[Z Score Schlagball]]</f>
        <v/>
      </c>
      <c r="AF34" s="89" t="str">
        <f>Table25[[#This Row],[Wurf gesamt]]</f>
        <v/>
      </c>
      <c r="AG34" s="84" t="str">
        <f>IF(Table25[[#This Row],[T-Test
max.links + max.rechts /2]]&gt;0,Table25[[#This Row],[T-Test
max.links + max.rechts /2]],"")</f>
        <v/>
      </c>
      <c r="AH34" s="88" t="str">
        <f>IF(Table25[[#This Row],[Punkte
T-Test]]&gt;=0,Table25[[#This Row],[Punkte
T-Test]],"")</f>
        <v/>
      </c>
      <c r="AI34" s="85" t="str">
        <f>Table25[[#This Row],[Z Score T-Test]]</f>
        <v/>
      </c>
    </row>
    <row r="35" spans="1:35" x14ac:dyDescent="0.45">
      <c r="A35" s="80" t="str">
        <f>IF(Table25[[#This Row],[Nr.]]&gt;0,Table25[[#This Row],[Nr.]],"")</f>
        <v/>
      </c>
      <c r="B35" s="80" t="str">
        <f>IF(Table25[[#This Row],[Vorname]]&gt;0,Table25[[#This Row],[Vorname]],"")</f>
        <v/>
      </c>
      <c r="C35" s="80" t="str">
        <f>IF(Table25[[#This Row],[Name]]&gt;0,Table25[[#This Row],[Name]],"")</f>
        <v/>
      </c>
      <c r="D35" s="81" t="str">
        <f>IF(Table25[[#This Row],[Geb.Datum
'[TT.MM.JJJJ']]]&gt;0,Table25[[#This Row],[Geb.Datum
'[TT.MM.JJJJ']]],"")</f>
        <v/>
      </c>
      <c r="E35" s="96" t="str">
        <f>IF(Table25[[#This Row],[Position '[L/AA/MB/S/D']]]&gt;0,Table25[[#This Row],[Position '[L/AA/MB/S/D']]],"")</f>
        <v/>
      </c>
      <c r="F35" s="81" t="str">
        <f>IF(Table25[[#This Row],[Händigkeit '[L/R']]]&gt;0,Table25[[#This Row],[Händigkeit '[L/R']]],"")</f>
        <v/>
      </c>
      <c r="G35" s="82" t="str">
        <f>IF(Table25[[#This Row],[Landeskader
Punkte
Anthro]]&gt;=0,Table25[[#This Row],[Landeskader
Punkte
Anthro]],"")</f>
        <v/>
      </c>
      <c r="H35" s="82" t="str">
        <f>IF(Table25[[#This Row],[Landeskader
Punkte
Sprung]]&gt;=0,Table25[[#This Row],[Landeskader
Punkte
Sprung]],"")</f>
        <v/>
      </c>
      <c r="I35" s="82" t="str">
        <f>IF(Table25[[#This Row],[Landeskader
Punkte
Wurf]]&gt;=0,Table25[[#This Row],[Landeskader
Punkte
Wurf]],"")</f>
        <v/>
      </c>
      <c r="J35" s="82" t="str">
        <f>IF(Table25[[#This Row],[Landeskader
Punkte
T-Test]]&gt;=0,Table25[[#This Row],[Landeskader
Punkte
T-Test]],"")</f>
        <v/>
      </c>
      <c r="K35" s="83" t="str">
        <f>IF(Table25[[#This Row],[Punkte GESAMT]]&gt;=0,Table25[[#This Row],[Punkte GESAMT]],"")</f>
        <v/>
      </c>
      <c r="L35" s="84" t="str">
        <f>IF(Table25[[#This Row],[finale
Körpergröße '[cm']]]&gt;0,Table25[[#This Row],[finale
Körpergröße '[cm']]],"")</f>
        <v/>
      </c>
      <c r="M35" s="85" t="str">
        <f>Table25[[#This Row],[Z Score KF]]</f>
        <v/>
      </c>
      <c r="N35" s="86" t="str">
        <f>IF(Table25[[#This Row],[Jump &amp; Reach 
(CMJ) max.]]&gt;0,Table25[[#This Row],[Jump &amp; Reach 
(CMJ) max.]],"")</f>
        <v/>
      </c>
      <c r="O35" s="87" t="str">
        <f>IF(Table25[[#This Row],[Sprunghöhe
(CMJ) '[cm']]]&gt;0,Table25[[#This Row],[Sprunghöhe
(CMJ) '[cm']]],"")</f>
        <v/>
      </c>
      <c r="P35" s="88" t="str">
        <f>IF(Table25[[#This Row],[Punkte CMJ]]&gt;=0,Table25[[#This Row],[Punkte CMJ]],"")</f>
        <v/>
      </c>
      <c r="Q35" s="85" t="str">
        <f>Table25[[#This Row],[Z-Score CMJ]]</f>
        <v/>
      </c>
      <c r="R35" s="86" t="str">
        <f>IF(Table25[[#This Row],[Jump &amp; Reach 
(Spike) max.]]&gt;0,Table25[[#This Row],[Jump &amp; Reach 
(Spike) max.]],"")</f>
        <v/>
      </c>
      <c r="S35" s="80" t="str">
        <f>IF(Table25[[#This Row],[Sprunghöhe 
Spike '[cm']]]&gt;0,Table25[[#This Row],[Sprunghöhe 
Spike '[cm']]],"")</f>
        <v/>
      </c>
      <c r="T35" s="88" t="str">
        <f>IF(Table25[[#This Row],[Punkte Spike]]&gt;=0,Table25[[#This Row],[Punkte Spike]],"")</f>
        <v/>
      </c>
      <c r="U35" s="85" t="str">
        <f>Table25[[#This Row],[Z Score Spike]]</f>
        <v/>
      </c>
      <c r="V35" s="89" t="str">
        <f>Table25[[#This Row],[Sprung gesamt]]</f>
        <v/>
      </c>
      <c r="W35" s="86" t="str">
        <f>IF(Table25[[#This Row],[Med.Ball Stoß max.
(sitzend) '[cm']]]&gt;0,Table25[[#This Row],[Med.Ball Stoß max.
(sitzend) '[cm']]],"")</f>
        <v/>
      </c>
      <c r="X35" s="88" t="str">
        <f>IF(Table25[[#This Row],[Punkte Stoß]]&gt;=0,Table25[[#This Row],[Punkte Stoß]],"")</f>
        <v/>
      </c>
      <c r="Y35" s="90" t="str">
        <f>Table25[[#This Row],[Z Score Stoß]]</f>
        <v/>
      </c>
      <c r="Z35" s="86" t="str">
        <f>IF(Table25[[#This Row],[Med.Ball Wurf max.
(stehend) '[cm']]]&gt;0,Table25[[#This Row],[Med.Ball Wurf max.
(stehend) '[cm']]],"")</f>
        <v/>
      </c>
      <c r="AA35" s="88" t="str">
        <f>IF(Table25[[#This Row],[Punkte Wurf '[steh.']]]&gt;=0,Table25[[#This Row],[Punkte Wurf '[steh.']]],"")</f>
        <v/>
      </c>
      <c r="AB35" s="85" t="str">
        <f>Table25[[#This Row],[Z Score Wurf]]</f>
        <v/>
      </c>
      <c r="AC35" s="86" t="str">
        <f>IF(Table25[[#This Row],[Schlagballwurf
max.
'[km/h']]]&gt;0,Table25[[#This Row],[Schlagballwurf
max.
'[km/h']]],"")</f>
        <v/>
      </c>
      <c r="AD35" s="88" t="str">
        <f>IF(Table25[[#This Row],[Punkte
Schlagballwurf]]&gt;=0,Table25[[#This Row],[Punkte
Schlagballwurf]],"")</f>
        <v/>
      </c>
      <c r="AE35" s="85" t="str">
        <f>Table25[[#This Row],[Z Score Schlagball]]</f>
        <v/>
      </c>
      <c r="AF35" s="89" t="str">
        <f>Table25[[#This Row],[Wurf gesamt]]</f>
        <v/>
      </c>
      <c r="AG35" s="84" t="str">
        <f>IF(Table25[[#This Row],[T-Test
max.links + max.rechts /2]]&gt;0,Table25[[#This Row],[T-Test
max.links + max.rechts /2]],"")</f>
        <v/>
      </c>
      <c r="AH35" s="88" t="str">
        <f>IF(Table25[[#This Row],[Punkte
T-Test]]&gt;=0,Table25[[#This Row],[Punkte
T-Test]],"")</f>
        <v/>
      </c>
      <c r="AI35" s="85" t="str">
        <f>Table25[[#This Row],[Z Score T-Test]]</f>
        <v/>
      </c>
    </row>
    <row r="36" spans="1:35" x14ac:dyDescent="0.45">
      <c r="A36" s="80" t="str">
        <f>IF(Table25[[#This Row],[Nr.]]&gt;0,Table25[[#This Row],[Nr.]],"")</f>
        <v/>
      </c>
      <c r="B36" s="80" t="str">
        <f>IF(Table25[[#This Row],[Vorname]]&gt;0,Table25[[#This Row],[Vorname]],"")</f>
        <v/>
      </c>
      <c r="C36" s="80" t="str">
        <f>IF(Table25[[#This Row],[Name]]&gt;0,Table25[[#This Row],[Name]],"")</f>
        <v/>
      </c>
      <c r="D36" s="81" t="str">
        <f>IF(Table25[[#This Row],[Geb.Datum
'[TT.MM.JJJJ']]]&gt;0,Table25[[#This Row],[Geb.Datum
'[TT.MM.JJJJ']]],"")</f>
        <v/>
      </c>
      <c r="E36" s="96" t="str">
        <f>IF(Table25[[#This Row],[Position '[L/AA/MB/S/D']]]&gt;0,Table25[[#This Row],[Position '[L/AA/MB/S/D']]],"")</f>
        <v/>
      </c>
      <c r="F36" s="81" t="str">
        <f>IF(Table25[[#This Row],[Händigkeit '[L/R']]]&gt;0,Table25[[#This Row],[Händigkeit '[L/R']]],"")</f>
        <v/>
      </c>
      <c r="G36" s="82" t="str">
        <f>IF(Table25[[#This Row],[Landeskader
Punkte
Anthro]]&gt;=0,Table25[[#This Row],[Landeskader
Punkte
Anthro]],"")</f>
        <v/>
      </c>
      <c r="H36" s="82" t="str">
        <f>IF(Table25[[#This Row],[Landeskader
Punkte
Sprung]]&gt;=0,Table25[[#This Row],[Landeskader
Punkte
Sprung]],"")</f>
        <v/>
      </c>
      <c r="I36" s="82" t="str">
        <f>IF(Table25[[#This Row],[Landeskader
Punkte
Wurf]]&gt;=0,Table25[[#This Row],[Landeskader
Punkte
Wurf]],"")</f>
        <v/>
      </c>
      <c r="J36" s="82" t="str">
        <f>IF(Table25[[#This Row],[Landeskader
Punkte
T-Test]]&gt;=0,Table25[[#This Row],[Landeskader
Punkte
T-Test]],"")</f>
        <v/>
      </c>
      <c r="K36" s="83" t="str">
        <f>IF(Table25[[#This Row],[Punkte GESAMT]]&gt;=0,Table25[[#This Row],[Punkte GESAMT]],"")</f>
        <v/>
      </c>
      <c r="L36" s="84" t="str">
        <f>IF(Table25[[#This Row],[finale
Körpergröße '[cm']]]&gt;0,Table25[[#This Row],[finale
Körpergröße '[cm']]],"")</f>
        <v/>
      </c>
      <c r="M36" s="85" t="str">
        <f>Table25[[#This Row],[Z Score KF]]</f>
        <v/>
      </c>
      <c r="N36" s="86" t="str">
        <f>IF(Table25[[#This Row],[Jump &amp; Reach 
(CMJ) max.]]&gt;0,Table25[[#This Row],[Jump &amp; Reach 
(CMJ) max.]],"")</f>
        <v/>
      </c>
      <c r="O36" s="87" t="str">
        <f>IF(Table25[[#This Row],[Sprunghöhe
(CMJ) '[cm']]]&gt;0,Table25[[#This Row],[Sprunghöhe
(CMJ) '[cm']]],"")</f>
        <v/>
      </c>
      <c r="P36" s="88" t="str">
        <f>IF(Table25[[#This Row],[Punkte CMJ]]&gt;=0,Table25[[#This Row],[Punkte CMJ]],"")</f>
        <v/>
      </c>
      <c r="Q36" s="85" t="str">
        <f>Table25[[#This Row],[Z-Score CMJ]]</f>
        <v/>
      </c>
      <c r="R36" s="86" t="str">
        <f>IF(Table25[[#This Row],[Jump &amp; Reach 
(Spike) max.]]&gt;0,Table25[[#This Row],[Jump &amp; Reach 
(Spike) max.]],"")</f>
        <v/>
      </c>
      <c r="S36" s="80" t="str">
        <f>IF(Table25[[#This Row],[Sprunghöhe 
Spike '[cm']]]&gt;0,Table25[[#This Row],[Sprunghöhe 
Spike '[cm']]],"")</f>
        <v/>
      </c>
      <c r="T36" s="88" t="str">
        <f>IF(Table25[[#This Row],[Punkte Spike]]&gt;=0,Table25[[#This Row],[Punkte Spike]],"")</f>
        <v/>
      </c>
      <c r="U36" s="85" t="str">
        <f>Table25[[#This Row],[Z Score Spike]]</f>
        <v/>
      </c>
      <c r="V36" s="89" t="str">
        <f>Table25[[#This Row],[Sprung gesamt]]</f>
        <v/>
      </c>
      <c r="W36" s="86" t="str">
        <f>IF(Table25[[#This Row],[Med.Ball Stoß max.
(sitzend) '[cm']]]&gt;0,Table25[[#This Row],[Med.Ball Stoß max.
(sitzend) '[cm']]],"")</f>
        <v/>
      </c>
      <c r="X36" s="88" t="str">
        <f>IF(Table25[[#This Row],[Punkte Stoß]]&gt;=0,Table25[[#This Row],[Punkte Stoß]],"")</f>
        <v/>
      </c>
      <c r="Y36" s="90" t="str">
        <f>Table25[[#This Row],[Z Score Stoß]]</f>
        <v/>
      </c>
      <c r="Z36" s="86" t="str">
        <f>IF(Table25[[#This Row],[Med.Ball Wurf max.
(stehend) '[cm']]]&gt;0,Table25[[#This Row],[Med.Ball Wurf max.
(stehend) '[cm']]],"")</f>
        <v/>
      </c>
      <c r="AA36" s="88" t="str">
        <f>IF(Table25[[#This Row],[Punkte Wurf '[steh.']]]&gt;=0,Table25[[#This Row],[Punkte Wurf '[steh.']]],"")</f>
        <v/>
      </c>
      <c r="AB36" s="85" t="str">
        <f>Table25[[#This Row],[Z Score Wurf]]</f>
        <v/>
      </c>
      <c r="AC36" s="86" t="str">
        <f>IF(Table25[[#This Row],[Schlagballwurf
max.
'[km/h']]]&gt;0,Table25[[#This Row],[Schlagballwurf
max.
'[km/h']]],"")</f>
        <v/>
      </c>
      <c r="AD36" s="88" t="str">
        <f>IF(Table25[[#This Row],[Punkte
Schlagballwurf]]&gt;=0,Table25[[#This Row],[Punkte
Schlagballwurf]],"")</f>
        <v/>
      </c>
      <c r="AE36" s="85" t="str">
        <f>Table25[[#This Row],[Z Score Schlagball]]</f>
        <v/>
      </c>
      <c r="AF36" s="89" t="str">
        <f>Table25[[#This Row],[Wurf gesamt]]</f>
        <v/>
      </c>
      <c r="AG36" s="84" t="str">
        <f>IF(Table25[[#This Row],[T-Test
max.links + max.rechts /2]]&gt;0,Table25[[#This Row],[T-Test
max.links + max.rechts /2]],"")</f>
        <v/>
      </c>
      <c r="AH36" s="88" t="str">
        <f>IF(Table25[[#This Row],[Punkte
T-Test]]&gt;=0,Table25[[#This Row],[Punkte
T-Test]],"")</f>
        <v/>
      </c>
      <c r="AI36" s="85" t="str">
        <f>Table25[[#This Row],[Z Score T-Test]]</f>
        <v/>
      </c>
    </row>
    <row r="37" spans="1:35" x14ac:dyDescent="0.45">
      <c r="A37" s="80" t="str">
        <f>IF(Table25[[#This Row],[Nr.]]&gt;0,Table25[[#This Row],[Nr.]],"")</f>
        <v/>
      </c>
      <c r="B37" s="80" t="str">
        <f>IF(Table25[[#This Row],[Vorname]]&gt;0,Table25[[#This Row],[Vorname]],"")</f>
        <v/>
      </c>
      <c r="C37" s="80" t="str">
        <f>IF(Table25[[#This Row],[Name]]&gt;0,Table25[[#This Row],[Name]],"")</f>
        <v/>
      </c>
      <c r="D37" s="81" t="str">
        <f>IF(Table25[[#This Row],[Geb.Datum
'[TT.MM.JJJJ']]]&gt;0,Table25[[#This Row],[Geb.Datum
'[TT.MM.JJJJ']]],"")</f>
        <v/>
      </c>
      <c r="E37" s="96" t="str">
        <f>IF(Table25[[#This Row],[Position '[L/AA/MB/S/D']]]&gt;0,Table25[[#This Row],[Position '[L/AA/MB/S/D']]],"")</f>
        <v/>
      </c>
      <c r="F37" s="81" t="str">
        <f>IF(Table25[[#This Row],[Händigkeit '[L/R']]]&gt;0,Table25[[#This Row],[Händigkeit '[L/R']]],"")</f>
        <v/>
      </c>
      <c r="G37" s="82" t="str">
        <f>IF(Table25[[#This Row],[Landeskader
Punkte
Anthro]]&gt;=0,Table25[[#This Row],[Landeskader
Punkte
Anthro]],"")</f>
        <v/>
      </c>
      <c r="H37" s="82" t="str">
        <f>IF(Table25[[#This Row],[Landeskader
Punkte
Sprung]]&gt;=0,Table25[[#This Row],[Landeskader
Punkte
Sprung]],"")</f>
        <v/>
      </c>
      <c r="I37" s="82" t="str">
        <f>IF(Table25[[#This Row],[Landeskader
Punkte
Wurf]]&gt;=0,Table25[[#This Row],[Landeskader
Punkte
Wurf]],"")</f>
        <v/>
      </c>
      <c r="J37" s="82" t="str">
        <f>IF(Table25[[#This Row],[Landeskader
Punkte
T-Test]]&gt;=0,Table25[[#This Row],[Landeskader
Punkte
T-Test]],"")</f>
        <v/>
      </c>
      <c r="K37" s="83" t="str">
        <f>IF(Table25[[#This Row],[Punkte GESAMT]]&gt;=0,Table25[[#This Row],[Punkte GESAMT]],"")</f>
        <v/>
      </c>
      <c r="L37" s="84" t="str">
        <f>IF(Table25[[#This Row],[finale
Körpergröße '[cm']]]&gt;0,Table25[[#This Row],[finale
Körpergröße '[cm']]],"")</f>
        <v/>
      </c>
      <c r="M37" s="85" t="str">
        <f>Table25[[#This Row],[Z Score KF]]</f>
        <v/>
      </c>
      <c r="N37" s="86" t="str">
        <f>IF(Table25[[#This Row],[Jump &amp; Reach 
(CMJ) max.]]&gt;0,Table25[[#This Row],[Jump &amp; Reach 
(CMJ) max.]],"")</f>
        <v/>
      </c>
      <c r="O37" s="87" t="str">
        <f>IF(Table25[[#This Row],[Sprunghöhe
(CMJ) '[cm']]]&gt;0,Table25[[#This Row],[Sprunghöhe
(CMJ) '[cm']]],"")</f>
        <v/>
      </c>
      <c r="P37" s="88" t="str">
        <f>IF(Table25[[#This Row],[Punkte CMJ]]&gt;=0,Table25[[#This Row],[Punkte CMJ]],"")</f>
        <v/>
      </c>
      <c r="Q37" s="85" t="str">
        <f>Table25[[#This Row],[Z-Score CMJ]]</f>
        <v/>
      </c>
      <c r="R37" s="86" t="str">
        <f>IF(Table25[[#This Row],[Jump &amp; Reach 
(Spike) max.]]&gt;0,Table25[[#This Row],[Jump &amp; Reach 
(Spike) max.]],"")</f>
        <v/>
      </c>
      <c r="S37" s="80" t="str">
        <f>IF(Table25[[#This Row],[Sprunghöhe 
Spike '[cm']]]&gt;0,Table25[[#This Row],[Sprunghöhe 
Spike '[cm']]],"")</f>
        <v/>
      </c>
      <c r="T37" s="88" t="str">
        <f>IF(Table25[[#This Row],[Punkte Spike]]&gt;=0,Table25[[#This Row],[Punkte Spike]],"")</f>
        <v/>
      </c>
      <c r="U37" s="85" t="str">
        <f>Table25[[#This Row],[Z Score Spike]]</f>
        <v/>
      </c>
      <c r="V37" s="89" t="str">
        <f>Table25[[#This Row],[Sprung gesamt]]</f>
        <v/>
      </c>
      <c r="W37" s="86" t="str">
        <f>IF(Table25[[#This Row],[Med.Ball Stoß max.
(sitzend) '[cm']]]&gt;0,Table25[[#This Row],[Med.Ball Stoß max.
(sitzend) '[cm']]],"")</f>
        <v/>
      </c>
      <c r="X37" s="88" t="str">
        <f>IF(Table25[[#This Row],[Punkte Stoß]]&gt;=0,Table25[[#This Row],[Punkte Stoß]],"")</f>
        <v/>
      </c>
      <c r="Y37" s="90" t="str">
        <f>Table25[[#This Row],[Z Score Stoß]]</f>
        <v/>
      </c>
      <c r="Z37" s="86" t="str">
        <f>IF(Table25[[#This Row],[Med.Ball Wurf max.
(stehend) '[cm']]]&gt;0,Table25[[#This Row],[Med.Ball Wurf max.
(stehend) '[cm']]],"")</f>
        <v/>
      </c>
      <c r="AA37" s="88" t="str">
        <f>IF(Table25[[#This Row],[Punkte Wurf '[steh.']]]&gt;=0,Table25[[#This Row],[Punkte Wurf '[steh.']]],"")</f>
        <v/>
      </c>
      <c r="AB37" s="85" t="str">
        <f>Table25[[#This Row],[Z Score Wurf]]</f>
        <v/>
      </c>
      <c r="AC37" s="86" t="str">
        <f>IF(Table25[[#This Row],[Schlagballwurf
max.
'[km/h']]]&gt;0,Table25[[#This Row],[Schlagballwurf
max.
'[km/h']]],"")</f>
        <v/>
      </c>
      <c r="AD37" s="88" t="str">
        <f>IF(Table25[[#This Row],[Punkte
Schlagballwurf]]&gt;=0,Table25[[#This Row],[Punkte
Schlagballwurf]],"")</f>
        <v/>
      </c>
      <c r="AE37" s="85" t="str">
        <f>Table25[[#This Row],[Z Score Schlagball]]</f>
        <v/>
      </c>
      <c r="AF37" s="89" t="str">
        <f>Table25[[#This Row],[Wurf gesamt]]</f>
        <v/>
      </c>
      <c r="AG37" s="84" t="str">
        <f>IF(Table25[[#This Row],[T-Test
max.links + max.rechts /2]]&gt;0,Table25[[#This Row],[T-Test
max.links + max.rechts /2]],"")</f>
        <v/>
      </c>
      <c r="AH37" s="88" t="str">
        <f>IF(Table25[[#This Row],[Punkte
T-Test]]&gt;=0,Table25[[#This Row],[Punkte
T-Test]],"")</f>
        <v/>
      </c>
      <c r="AI37" s="85" t="str">
        <f>Table25[[#This Row],[Z Score T-Test]]</f>
        <v/>
      </c>
    </row>
    <row r="38" spans="1:35" x14ac:dyDescent="0.45">
      <c r="A38" s="80" t="str">
        <f>IF(Table25[[#This Row],[Nr.]]&gt;0,Table25[[#This Row],[Nr.]],"")</f>
        <v/>
      </c>
      <c r="B38" s="80" t="str">
        <f>IF(Table25[[#This Row],[Vorname]]&gt;0,Table25[[#This Row],[Vorname]],"")</f>
        <v/>
      </c>
      <c r="C38" s="80" t="str">
        <f>IF(Table25[[#This Row],[Name]]&gt;0,Table25[[#This Row],[Name]],"")</f>
        <v/>
      </c>
      <c r="D38" s="81" t="str">
        <f>IF(Table25[[#This Row],[Geb.Datum
'[TT.MM.JJJJ']]]&gt;0,Table25[[#This Row],[Geb.Datum
'[TT.MM.JJJJ']]],"")</f>
        <v/>
      </c>
      <c r="E38" s="96" t="str">
        <f>IF(Table25[[#This Row],[Position '[L/AA/MB/S/D']]]&gt;0,Table25[[#This Row],[Position '[L/AA/MB/S/D']]],"")</f>
        <v/>
      </c>
      <c r="F38" s="81" t="str">
        <f>IF(Table25[[#This Row],[Händigkeit '[L/R']]]&gt;0,Table25[[#This Row],[Händigkeit '[L/R']]],"")</f>
        <v/>
      </c>
      <c r="G38" s="82" t="str">
        <f>IF(Table25[[#This Row],[Landeskader
Punkte
Anthro]]&gt;=0,Table25[[#This Row],[Landeskader
Punkte
Anthro]],"")</f>
        <v/>
      </c>
      <c r="H38" s="82" t="str">
        <f>IF(Table25[[#This Row],[Landeskader
Punkte
Sprung]]&gt;=0,Table25[[#This Row],[Landeskader
Punkte
Sprung]],"")</f>
        <v/>
      </c>
      <c r="I38" s="82" t="str">
        <f>IF(Table25[[#This Row],[Landeskader
Punkte
Wurf]]&gt;=0,Table25[[#This Row],[Landeskader
Punkte
Wurf]],"")</f>
        <v/>
      </c>
      <c r="J38" s="82" t="str">
        <f>IF(Table25[[#This Row],[Landeskader
Punkte
T-Test]]&gt;=0,Table25[[#This Row],[Landeskader
Punkte
T-Test]],"")</f>
        <v/>
      </c>
      <c r="K38" s="83" t="str">
        <f>IF(Table25[[#This Row],[Punkte GESAMT]]&gt;=0,Table25[[#This Row],[Punkte GESAMT]],"")</f>
        <v/>
      </c>
      <c r="L38" s="84" t="str">
        <f>IF(Table25[[#This Row],[finale
Körpergröße '[cm']]]&gt;0,Table25[[#This Row],[finale
Körpergröße '[cm']]],"")</f>
        <v/>
      </c>
      <c r="M38" s="85" t="str">
        <f>Table25[[#This Row],[Z Score KF]]</f>
        <v/>
      </c>
      <c r="N38" s="86" t="str">
        <f>IF(Table25[[#This Row],[Jump &amp; Reach 
(CMJ) max.]]&gt;0,Table25[[#This Row],[Jump &amp; Reach 
(CMJ) max.]],"")</f>
        <v/>
      </c>
      <c r="O38" s="87" t="str">
        <f>IF(Table25[[#This Row],[Sprunghöhe
(CMJ) '[cm']]]&gt;0,Table25[[#This Row],[Sprunghöhe
(CMJ) '[cm']]],"")</f>
        <v/>
      </c>
      <c r="P38" s="88" t="str">
        <f>IF(Table25[[#This Row],[Punkte CMJ]]&gt;=0,Table25[[#This Row],[Punkte CMJ]],"")</f>
        <v/>
      </c>
      <c r="Q38" s="85" t="str">
        <f>Table25[[#This Row],[Z-Score CMJ]]</f>
        <v/>
      </c>
      <c r="R38" s="86" t="str">
        <f>IF(Table25[[#This Row],[Jump &amp; Reach 
(Spike) max.]]&gt;0,Table25[[#This Row],[Jump &amp; Reach 
(Spike) max.]],"")</f>
        <v/>
      </c>
      <c r="S38" s="80" t="str">
        <f>IF(Table25[[#This Row],[Sprunghöhe 
Spike '[cm']]]&gt;0,Table25[[#This Row],[Sprunghöhe 
Spike '[cm']]],"")</f>
        <v/>
      </c>
      <c r="T38" s="88" t="str">
        <f>IF(Table25[[#This Row],[Punkte Spike]]&gt;=0,Table25[[#This Row],[Punkte Spike]],"")</f>
        <v/>
      </c>
      <c r="U38" s="85" t="str">
        <f>Table25[[#This Row],[Z Score Spike]]</f>
        <v/>
      </c>
      <c r="V38" s="89" t="str">
        <f>Table25[[#This Row],[Sprung gesamt]]</f>
        <v/>
      </c>
      <c r="W38" s="86" t="str">
        <f>IF(Table25[[#This Row],[Med.Ball Stoß max.
(sitzend) '[cm']]]&gt;0,Table25[[#This Row],[Med.Ball Stoß max.
(sitzend) '[cm']]],"")</f>
        <v/>
      </c>
      <c r="X38" s="88" t="str">
        <f>IF(Table25[[#This Row],[Punkte Stoß]]&gt;=0,Table25[[#This Row],[Punkte Stoß]],"")</f>
        <v/>
      </c>
      <c r="Y38" s="90" t="str">
        <f>Table25[[#This Row],[Z Score Stoß]]</f>
        <v/>
      </c>
      <c r="Z38" s="86" t="str">
        <f>IF(Table25[[#This Row],[Med.Ball Wurf max.
(stehend) '[cm']]]&gt;0,Table25[[#This Row],[Med.Ball Wurf max.
(stehend) '[cm']]],"")</f>
        <v/>
      </c>
      <c r="AA38" s="88" t="str">
        <f>IF(Table25[[#This Row],[Punkte Wurf '[steh.']]]&gt;=0,Table25[[#This Row],[Punkte Wurf '[steh.']]],"")</f>
        <v/>
      </c>
      <c r="AB38" s="85" t="str">
        <f>Table25[[#This Row],[Z Score Wurf]]</f>
        <v/>
      </c>
      <c r="AC38" s="86" t="str">
        <f>IF(Table25[[#This Row],[Schlagballwurf
max.
'[km/h']]]&gt;0,Table25[[#This Row],[Schlagballwurf
max.
'[km/h']]],"")</f>
        <v/>
      </c>
      <c r="AD38" s="88" t="str">
        <f>IF(Table25[[#This Row],[Punkte
Schlagballwurf]]&gt;=0,Table25[[#This Row],[Punkte
Schlagballwurf]],"")</f>
        <v/>
      </c>
      <c r="AE38" s="85" t="str">
        <f>Table25[[#This Row],[Z Score Schlagball]]</f>
        <v/>
      </c>
      <c r="AF38" s="89" t="str">
        <f>Table25[[#This Row],[Wurf gesamt]]</f>
        <v/>
      </c>
      <c r="AG38" s="84" t="str">
        <f>IF(Table25[[#This Row],[T-Test
max.links + max.rechts /2]]&gt;0,Table25[[#This Row],[T-Test
max.links + max.rechts /2]],"")</f>
        <v/>
      </c>
      <c r="AH38" s="88" t="str">
        <f>IF(Table25[[#This Row],[Punkte
T-Test]]&gt;=0,Table25[[#This Row],[Punkte
T-Test]],"")</f>
        <v/>
      </c>
      <c r="AI38" s="85" t="str">
        <f>Table25[[#This Row],[Z Score T-Test]]</f>
        <v/>
      </c>
    </row>
    <row r="39" spans="1:35" x14ac:dyDescent="0.45">
      <c r="A39" s="80" t="str">
        <f>IF(Table25[[#This Row],[Nr.]]&gt;0,Table25[[#This Row],[Nr.]],"")</f>
        <v/>
      </c>
      <c r="B39" s="80" t="str">
        <f>IF(Table25[[#This Row],[Vorname]]&gt;0,Table25[[#This Row],[Vorname]],"")</f>
        <v/>
      </c>
      <c r="C39" s="80" t="str">
        <f>IF(Table25[[#This Row],[Name]]&gt;0,Table25[[#This Row],[Name]],"")</f>
        <v/>
      </c>
      <c r="D39" s="81" t="str">
        <f>IF(Table25[[#This Row],[Geb.Datum
'[TT.MM.JJJJ']]]&gt;0,Table25[[#This Row],[Geb.Datum
'[TT.MM.JJJJ']]],"")</f>
        <v/>
      </c>
      <c r="E39" s="96" t="str">
        <f>IF(Table25[[#This Row],[Position '[L/AA/MB/S/D']]]&gt;0,Table25[[#This Row],[Position '[L/AA/MB/S/D']]],"")</f>
        <v/>
      </c>
      <c r="F39" s="81" t="str">
        <f>IF(Table25[[#This Row],[Händigkeit '[L/R']]]&gt;0,Table25[[#This Row],[Händigkeit '[L/R']]],"")</f>
        <v/>
      </c>
      <c r="G39" s="82" t="str">
        <f>IF(Table25[[#This Row],[Landeskader
Punkte
Anthro]]&gt;=0,Table25[[#This Row],[Landeskader
Punkte
Anthro]],"")</f>
        <v/>
      </c>
      <c r="H39" s="82" t="str">
        <f>IF(Table25[[#This Row],[Landeskader
Punkte
Sprung]]&gt;=0,Table25[[#This Row],[Landeskader
Punkte
Sprung]],"")</f>
        <v/>
      </c>
      <c r="I39" s="82" t="str">
        <f>IF(Table25[[#This Row],[Landeskader
Punkte
Wurf]]&gt;=0,Table25[[#This Row],[Landeskader
Punkte
Wurf]],"")</f>
        <v/>
      </c>
      <c r="J39" s="82" t="str">
        <f>IF(Table25[[#This Row],[Landeskader
Punkte
T-Test]]&gt;=0,Table25[[#This Row],[Landeskader
Punkte
T-Test]],"")</f>
        <v/>
      </c>
      <c r="K39" s="83" t="str">
        <f>IF(Table25[[#This Row],[Punkte GESAMT]]&gt;=0,Table25[[#This Row],[Punkte GESAMT]],"")</f>
        <v/>
      </c>
      <c r="L39" s="84" t="str">
        <f>IF(Table25[[#This Row],[finale
Körpergröße '[cm']]]&gt;0,Table25[[#This Row],[finale
Körpergröße '[cm']]],"")</f>
        <v/>
      </c>
      <c r="M39" s="85" t="str">
        <f>Table25[[#This Row],[Z Score KF]]</f>
        <v/>
      </c>
      <c r="N39" s="86" t="str">
        <f>IF(Table25[[#This Row],[Jump &amp; Reach 
(CMJ) max.]]&gt;0,Table25[[#This Row],[Jump &amp; Reach 
(CMJ) max.]],"")</f>
        <v/>
      </c>
      <c r="O39" s="87" t="str">
        <f>IF(Table25[[#This Row],[Sprunghöhe
(CMJ) '[cm']]]&gt;0,Table25[[#This Row],[Sprunghöhe
(CMJ) '[cm']]],"")</f>
        <v/>
      </c>
      <c r="P39" s="88" t="str">
        <f>IF(Table25[[#This Row],[Punkte CMJ]]&gt;=0,Table25[[#This Row],[Punkte CMJ]],"")</f>
        <v/>
      </c>
      <c r="Q39" s="85" t="str">
        <f>Table25[[#This Row],[Z-Score CMJ]]</f>
        <v/>
      </c>
      <c r="R39" s="86" t="str">
        <f>IF(Table25[[#This Row],[Jump &amp; Reach 
(Spike) max.]]&gt;0,Table25[[#This Row],[Jump &amp; Reach 
(Spike) max.]],"")</f>
        <v/>
      </c>
      <c r="S39" s="80" t="str">
        <f>IF(Table25[[#This Row],[Sprunghöhe 
Spike '[cm']]]&gt;0,Table25[[#This Row],[Sprunghöhe 
Spike '[cm']]],"")</f>
        <v/>
      </c>
      <c r="T39" s="88" t="str">
        <f>IF(Table25[[#This Row],[Punkte Spike]]&gt;=0,Table25[[#This Row],[Punkte Spike]],"")</f>
        <v/>
      </c>
      <c r="U39" s="85" t="str">
        <f>Table25[[#This Row],[Z Score Spike]]</f>
        <v/>
      </c>
      <c r="V39" s="89" t="str">
        <f>Table25[[#This Row],[Sprung gesamt]]</f>
        <v/>
      </c>
      <c r="W39" s="86" t="str">
        <f>IF(Table25[[#This Row],[Med.Ball Stoß max.
(sitzend) '[cm']]]&gt;0,Table25[[#This Row],[Med.Ball Stoß max.
(sitzend) '[cm']]],"")</f>
        <v/>
      </c>
      <c r="X39" s="88" t="str">
        <f>IF(Table25[[#This Row],[Punkte Stoß]]&gt;=0,Table25[[#This Row],[Punkte Stoß]],"")</f>
        <v/>
      </c>
      <c r="Y39" s="90" t="str">
        <f>Table25[[#This Row],[Z Score Stoß]]</f>
        <v/>
      </c>
      <c r="Z39" s="86" t="str">
        <f>IF(Table25[[#This Row],[Med.Ball Wurf max.
(stehend) '[cm']]]&gt;0,Table25[[#This Row],[Med.Ball Wurf max.
(stehend) '[cm']]],"")</f>
        <v/>
      </c>
      <c r="AA39" s="88" t="str">
        <f>IF(Table25[[#This Row],[Punkte Wurf '[steh.']]]&gt;=0,Table25[[#This Row],[Punkte Wurf '[steh.']]],"")</f>
        <v/>
      </c>
      <c r="AB39" s="85" t="str">
        <f>Table25[[#This Row],[Z Score Wurf]]</f>
        <v/>
      </c>
      <c r="AC39" s="86" t="str">
        <f>IF(Table25[[#This Row],[Schlagballwurf
max.
'[km/h']]]&gt;0,Table25[[#This Row],[Schlagballwurf
max.
'[km/h']]],"")</f>
        <v/>
      </c>
      <c r="AD39" s="88" t="str">
        <f>IF(Table25[[#This Row],[Punkte
Schlagballwurf]]&gt;=0,Table25[[#This Row],[Punkte
Schlagballwurf]],"")</f>
        <v/>
      </c>
      <c r="AE39" s="85" t="str">
        <f>Table25[[#This Row],[Z Score Schlagball]]</f>
        <v/>
      </c>
      <c r="AF39" s="89" t="str">
        <f>Table25[[#This Row],[Wurf gesamt]]</f>
        <v/>
      </c>
      <c r="AG39" s="84" t="str">
        <f>IF(Table25[[#This Row],[T-Test
max.links + max.rechts /2]]&gt;0,Table25[[#This Row],[T-Test
max.links + max.rechts /2]],"")</f>
        <v/>
      </c>
      <c r="AH39" s="88" t="str">
        <f>IF(Table25[[#This Row],[Punkte
T-Test]]&gt;=0,Table25[[#This Row],[Punkte
T-Test]],"")</f>
        <v/>
      </c>
      <c r="AI39" s="85" t="str">
        <f>Table25[[#This Row],[Z Score T-Test]]</f>
        <v/>
      </c>
    </row>
    <row r="40" spans="1:35" x14ac:dyDescent="0.45">
      <c r="A40" s="80" t="str">
        <f>IF(Table25[[#This Row],[Nr.]]&gt;0,Table25[[#This Row],[Nr.]],"")</f>
        <v/>
      </c>
      <c r="B40" s="80" t="str">
        <f>IF(Table25[[#This Row],[Vorname]]&gt;0,Table25[[#This Row],[Vorname]],"")</f>
        <v/>
      </c>
      <c r="C40" s="80" t="str">
        <f>IF(Table25[[#This Row],[Name]]&gt;0,Table25[[#This Row],[Name]],"")</f>
        <v/>
      </c>
      <c r="D40" s="81" t="str">
        <f>IF(Table25[[#This Row],[Geb.Datum
'[TT.MM.JJJJ']]]&gt;0,Table25[[#This Row],[Geb.Datum
'[TT.MM.JJJJ']]],"")</f>
        <v/>
      </c>
      <c r="E40" s="96" t="str">
        <f>IF(Table25[[#This Row],[Position '[L/AA/MB/S/D']]]&gt;0,Table25[[#This Row],[Position '[L/AA/MB/S/D']]],"")</f>
        <v/>
      </c>
      <c r="F40" s="81" t="str">
        <f>IF(Table25[[#This Row],[Händigkeit '[L/R']]]&gt;0,Table25[[#This Row],[Händigkeit '[L/R']]],"")</f>
        <v/>
      </c>
      <c r="G40" s="82" t="str">
        <f>IF(Table25[[#This Row],[Landeskader
Punkte
Anthro]]&gt;=0,Table25[[#This Row],[Landeskader
Punkte
Anthro]],"")</f>
        <v/>
      </c>
      <c r="H40" s="82" t="str">
        <f>IF(Table25[[#This Row],[Landeskader
Punkte
Sprung]]&gt;=0,Table25[[#This Row],[Landeskader
Punkte
Sprung]],"")</f>
        <v/>
      </c>
      <c r="I40" s="82" t="str">
        <f>IF(Table25[[#This Row],[Landeskader
Punkte
Wurf]]&gt;=0,Table25[[#This Row],[Landeskader
Punkte
Wurf]],"")</f>
        <v/>
      </c>
      <c r="J40" s="82" t="str">
        <f>IF(Table25[[#This Row],[Landeskader
Punkte
T-Test]]&gt;=0,Table25[[#This Row],[Landeskader
Punkte
T-Test]],"")</f>
        <v/>
      </c>
      <c r="K40" s="83" t="str">
        <f>IF(Table25[[#This Row],[Punkte GESAMT]]&gt;=0,Table25[[#This Row],[Punkte GESAMT]],"")</f>
        <v/>
      </c>
      <c r="L40" s="84" t="str">
        <f>IF(Table25[[#This Row],[finale
Körpergröße '[cm']]]&gt;0,Table25[[#This Row],[finale
Körpergröße '[cm']]],"")</f>
        <v/>
      </c>
      <c r="M40" s="85" t="str">
        <f>Table25[[#This Row],[Z Score KF]]</f>
        <v/>
      </c>
      <c r="N40" s="86" t="str">
        <f>IF(Table25[[#This Row],[Jump &amp; Reach 
(CMJ) max.]]&gt;0,Table25[[#This Row],[Jump &amp; Reach 
(CMJ) max.]],"")</f>
        <v/>
      </c>
      <c r="O40" s="87" t="str">
        <f>IF(Table25[[#This Row],[Sprunghöhe
(CMJ) '[cm']]]&gt;0,Table25[[#This Row],[Sprunghöhe
(CMJ) '[cm']]],"")</f>
        <v/>
      </c>
      <c r="P40" s="88" t="str">
        <f>IF(Table25[[#This Row],[Punkte CMJ]]&gt;=0,Table25[[#This Row],[Punkte CMJ]],"")</f>
        <v/>
      </c>
      <c r="Q40" s="85" t="str">
        <f>Table25[[#This Row],[Z-Score CMJ]]</f>
        <v/>
      </c>
      <c r="R40" s="86" t="str">
        <f>IF(Table25[[#This Row],[Jump &amp; Reach 
(Spike) max.]]&gt;0,Table25[[#This Row],[Jump &amp; Reach 
(Spike) max.]],"")</f>
        <v/>
      </c>
      <c r="S40" s="80" t="str">
        <f>IF(Table25[[#This Row],[Sprunghöhe 
Spike '[cm']]]&gt;0,Table25[[#This Row],[Sprunghöhe 
Spike '[cm']]],"")</f>
        <v/>
      </c>
      <c r="T40" s="88" t="str">
        <f>IF(Table25[[#This Row],[Punkte Spike]]&gt;=0,Table25[[#This Row],[Punkte Spike]],"")</f>
        <v/>
      </c>
      <c r="U40" s="85" t="str">
        <f>Table25[[#This Row],[Z Score Spike]]</f>
        <v/>
      </c>
      <c r="V40" s="89" t="str">
        <f>Table25[[#This Row],[Sprung gesamt]]</f>
        <v/>
      </c>
      <c r="W40" s="86" t="str">
        <f>IF(Table25[[#This Row],[Med.Ball Stoß max.
(sitzend) '[cm']]]&gt;0,Table25[[#This Row],[Med.Ball Stoß max.
(sitzend) '[cm']]],"")</f>
        <v/>
      </c>
      <c r="X40" s="88" t="str">
        <f>IF(Table25[[#This Row],[Punkte Stoß]]&gt;=0,Table25[[#This Row],[Punkte Stoß]],"")</f>
        <v/>
      </c>
      <c r="Y40" s="90" t="str">
        <f>Table25[[#This Row],[Z Score Stoß]]</f>
        <v/>
      </c>
      <c r="Z40" s="86" t="str">
        <f>IF(Table25[[#This Row],[Med.Ball Wurf max.
(stehend) '[cm']]]&gt;0,Table25[[#This Row],[Med.Ball Wurf max.
(stehend) '[cm']]],"")</f>
        <v/>
      </c>
      <c r="AA40" s="88" t="str">
        <f>IF(Table25[[#This Row],[Punkte Wurf '[steh.']]]&gt;=0,Table25[[#This Row],[Punkte Wurf '[steh.']]],"")</f>
        <v/>
      </c>
      <c r="AB40" s="85" t="str">
        <f>Table25[[#This Row],[Z Score Wurf]]</f>
        <v/>
      </c>
      <c r="AC40" s="86" t="str">
        <f>IF(Table25[[#This Row],[Schlagballwurf
max.
'[km/h']]]&gt;0,Table25[[#This Row],[Schlagballwurf
max.
'[km/h']]],"")</f>
        <v/>
      </c>
      <c r="AD40" s="88" t="str">
        <f>IF(Table25[[#This Row],[Punkte
Schlagballwurf]]&gt;=0,Table25[[#This Row],[Punkte
Schlagballwurf]],"")</f>
        <v/>
      </c>
      <c r="AE40" s="85" t="str">
        <f>Table25[[#This Row],[Z Score Schlagball]]</f>
        <v/>
      </c>
      <c r="AF40" s="89" t="str">
        <f>Table25[[#This Row],[Wurf gesamt]]</f>
        <v/>
      </c>
      <c r="AG40" s="84" t="str">
        <f>IF(Table25[[#This Row],[T-Test
max.links + max.rechts /2]]&gt;0,Table25[[#This Row],[T-Test
max.links + max.rechts /2]],"")</f>
        <v/>
      </c>
      <c r="AH40" s="88" t="str">
        <f>IF(Table25[[#This Row],[Punkte
T-Test]]&gt;=0,Table25[[#This Row],[Punkte
T-Test]],"")</f>
        <v/>
      </c>
      <c r="AI40" s="85" t="str">
        <f>Table25[[#This Row],[Z Score T-Test]]</f>
        <v/>
      </c>
    </row>
    <row r="41" spans="1:35" x14ac:dyDescent="0.45">
      <c r="A41" s="80" t="str">
        <f>IF(Table25[[#This Row],[Nr.]]&gt;0,Table25[[#This Row],[Nr.]],"")</f>
        <v/>
      </c>
      <c r="B41" s="80" t="str">
        <f>IF(Table25[[#This Row],[Vorname]]&gt;0,Table25[[#This Row],[Vorname]],"")</f>
        <v/>
      </c>
      <c r="C41" s="80" t="str">
        <f>IF(Table25[[#This Row],[Name]]&gt;0,Table25[[#This Row],[Name]],"")</f>
        <v/>
      </c>
      <c r="D41" s="81" t="str">
        <f>IF(Table25[[#This Row],[Geb.Datum
'[TT.MM.JJJJ']]]&gt;0,Table25[[#This Row],[Geb.Datum
'[TT.MM.JJJJ']]],"")</f>
        <v/>
      </c>
      <c r="E41" s="96" t="str">
        <f>IF(Table25[[#This Row],[Position '[L/AA/MB/S/D']]]&gt;0,Table25[[#This Row],[Position '[L/AA/MB/S/D']]],"")</f>
        <v/>
      </c>
      <c r="F41" s="81" t="str">
        <f>IF(Table25[[#This Row],[Händigkeit '[L/R']]]&gt;0,Table25[[#This Row],[Händigkeit '[L/R']]],"")</f>
        <v/>
      </c>
      <c r="G41" s="82" t="str">
        <f>IF(Table25[[#This Row],[Landeskader
Punkte
Anthro]]&gt;=0,Table25[[#This Row],[Landeskader
Punkte
Anthro]],"")</f>
        <v/>
      </c>
      <c r="H41" s="82" t="str">
        <f>IF(Table25[[#This Row],[Landeskader
Punkte
Sprung]]&gt;=0,Table25[[#This Row],[Landeskader
Punkte
Sprung]],"")</f>
        <v/>
      </c>
      <c r="I41" s="82" t="str">
        <f>IF(Table25[[#This Row],[Landeskader
Punkte
Wurf]]&gt;=0,Table25[[#This Row],[Landeskader
Punkte
Wurf]],"")</f>
        <v/>
      </c>
      <c r="J41" s="82" t="str">
        <f>IF(Table25[[#This Row],[Landeskader
Punkte
T-Test]]&gt;=0,Table25[[#This Row],[Landeskader
Punkte
T-Test]],"")</f>
        <v/>
      </c>
      <c r="K41" s="83" t="str">
        <f>IF(Table25[[#This Row],[Punkte GESAMT]]&gt;=0,Table25[[#This Row],[Punkte GESAMT]],"")</f>
        <v/>
      </c>
      <c r="L41" s="84" t="str">
        <f>IF(Table25[[#This Row],[finale
Körpergröße '[cm']]]&gt;0,Table25[[#This Row],[finale
Körpergröße '[cm']]],"")</f>
        <v/>
      </c>
      <c r="M41" s="85" t="str">
        <f>Table25[[#This Row],[Z Score KF]]</f>
        <v/>
      </c>
      <c r="N41" s="86" t="str">
        <f>IF(Table25[[#This Row],[Jump &amp; Reach 
(CMJ) max.]]&gt;0,Table25[[#This Row],[Jump &amp; Reach 
(CMJ) max.]],"")</f>
        <v/>
      </c>
      <c r="O41" s="87" t="str">
        <f>IF(Table25[[#This Row],[Sprunghöhe
(CMJ) '[cm']]]&gt;0,Table25[[#This Row],[Sprunghöhe
(CMJ) '[cm']]],"")</f>
        <v/>
      </c>
      <c r="P41" s="88" t="str">
        <f>IF(Table25[[#This Row],[Punkte CMJ]]&gt;=0,Table25[[#This Row],[Punkte CMJ]],"")</f>
        <v/>
      </c>
      <c r="Q41" s="85" t="str">
        <f>Table25[[#This Row],[Z-Score CMJ]]</f>
        <v/>
      </c>
      <c r="R41" s="86" t="str">
        <f>IF(Table25[[#This Row],[Jump &amp; Reach 
(Spike) max.]]&gt;0,Table25[[#This Row],[Jump &amp; Reach 
(Spike) max.]],"")</f>
        <v/>
      </c>
      <c r="S41" s="80" t="str">
        <f>IF(Table25[[#This Row],[Sprunghöhe 
Spike '[cm']]]&gt;0,Table25[[#This Row],[Sprunghöhe 
Spike '[cm']]],"")</f>
        <v/>
      </c>
      <c r="T41" s="88" t="str">
        <f>IF(Table25[[#This Row],[Punkte Spike]]&gt;=0,Table25[[#This Row],[Punkte Spike]],"")</f>
        <v/>
      </c>
      <c r="U41" s="85" t="str">
        <f>Table25[[#This Row],[Z Score Spike]]</f>
        <v/>
      </c>
      <c r="V41" s="89" t="str">
        <f>Table25[[#This Row],[Sprung gesamt]]</f>
        <v/>
      </c>
      <c r="W41" s="86" t="str">
        <f>IF(Table25[[#This Row],[Med.Ball Stoß max.
(sitzend) '[cm']]]&gt;0,Table25[[#This Row],[Med.Ball Stoß max.
(sitzend) '[cm']]],"")</f>
        <v/>
      </c>
      <c r="X41" s="88" t="str">
        <f>IF(Table25[[#This Row],[Punkte Stoß]]&gt;=0,Table25[[#This Row],[Punkte Stoß]],"")</f>
        <v/>
      </c>
      <c r="Y41" s="90" t="str">
        <f>Table25[[#This Row],[Z Score Stoß]]</f>
        <v/>
      </c>
      <c r="Z41" s="86" t="str">
        <f>IF(Table25[[#This Row],[Med.Ball Wurf max.
(stehend) '[cm']]]&gt;0,Table25[[#This Row],[Med.Ball Wurf max.
(stehend) '[cm']]],"")</f>
        <v/>
      </c>
      <c r="AA41" s="88" t="str">
        <f>IF(Table25[[#This Row],[Punkte Wurf '[steh.']]]&gt;=0,Table25[[#This Row],[Punkte Wurf '[steh.']]],"")</f>
        <v/>
      </c>
      <c r="AB41" s="85" t="str">
        <f>Table25[[#This Row],[Z Score Wurf]]</f>
        <v/>
      </c>
      <c r="AC41" s="86" t="str">
        <f>IF(Table25[[#This Row],[Schlagballwurf
max.
'[km/h']]]&gt;0,Table25[[#This Row],[Schlagballwurf
max.
'[km/h']]],"")</f>
        <v/>
      </c>
      <c r="AD41" s="88" t="str">
        <f>IF(Table25[[#This Row],[Punkte
Schlagballwurf]]&gt;=0,Table25[[#This Row],[Punkte
Schlagballwurf]],"")</f>
        <v/>
      </c>
      <c r="AE41" s="85" t="str">
        <f>Table25[[#This Row],[Z Score Schlagball]]</f>
        <v/>
      </c>
      <c r="AF41" s="89" t="str">
        <f>Table25[[#This Row],[Wurf gesamt]]</f>
        <v/>
      </c>
      <c r="AG41" s="84" t="str">
        <f>IF(Table25[[#This Row],[T-Test
max.links + max.rechts /2]]&gt;0,Table25[[#This Row],[T-Test
max.links + max.rechts /2]],"")</f>
        <v/>
      </c>
      <c r="AH41" s="88" t="str">
        <f>IF(Table25[[#This Row],[Punkte
T-Test]]&gt;=0,Table25[[#This Row],[Punkte
T-Test]],"")</f>
        <v/>
      </c>
      <c r="AI41" s="85" t="str">
        <f>Table25[[#This Row],[Z Score T-Test]]</f>
        <v/>
      </c>
    </row>
    <row r="42" spans="1:35" x14ac:dyDescent="0.45">
      <c r="A42" s="80" t="str">
        <f>IF(Table25[[#This Row],[Nr.]]&gt;0,Table25[[#This Row],[Nr.]],"")</f>
        <v/>
      </c>
      <c r="B42" s="80" t="str">
        <f>IF(Table25[[#This Row],[Vorname]]&gt;0,Table25[[#This Row],[Vorname]],"")</f>
        <v/>
      </c>
      <c r="C42" s="80" t="str">
        <f>IF(Table25[[#This Row],[Name]]&gt;0,Table25[[#This Row],[Name]],"")</f>
        <v/>
      </c>
      <c r="D42" s="81" t="str">
        <f>IF(Table25[[#This Row],[Geb.Datum
'[TT.MM.JJJJ']]]&gt;0,Table25[[#This Row],[Geb.Datum
'[TT.MM.JJJJ']]],"")</f>
        <v/>
      </c>
      <c r="E42" s="96" t="str">
        <f>IF(Table25[[#This Row],[Position '[L/AA/MB/S/D']]]&gt;0,Table25[[#This Row],[Position '[L/AA/MB/S/D']]],"")</f>
        <v/>
      </c>
      <c r="F42" s="81" t="str">
        <f>IF(Table25[[#This Row],[Händigkeit '[L/R']]]&gt;0,Table25[[#This Row],[Händigkeit '[L/R']]],"")</f>
        <v/>
      </c>
      <c r="G42" s="82" t="str">
        <f>IF(Table25[[#This Row],[Landeskader
Punkte
Anthro]]&gt;=0,Table25[[#This Row],[Landeskader
Punkte
Anthro]],"")</f>
        <v/>
      </c>
      <c r="H42" s="82" t="str">
        <f>IF(Table25[[#This Row],[Landeskader
Punkte
Sprung]]&gt;=0,Table25[[#This Row],[Landeskader
Punkte
Sprung]],"")</f>
        <v/>
      </c>
      <c r="I42" s="82" t="str">
        <f>IF(Table25[[#This Row],[Landeskader
Punkte
Wurf]]&gt;=0,Table25[[#This Row],[Landeskader
Punkte
Wurf]],"")</f>
        <v/>
      </c>
      <c r="J42" s="82" t="str">
        <f>IF(Table25[[#This Row],[Landeskader
Punkte
T-Test]]&gt;=0,Table25[[#This Row],[Landeskader
Punkte
T-Test]],"")</f>
        <v/>
      </c>
      <c r="K42" s="83" t="str">
        <f>IF(Table25[[#This Row],[Punkte GESAMT]]&gt;=0,Table25[[#This Row],[Punkte GESAMT]],"")</f>
        <v/>
      </c>
      <c r="L42" s="84" t="str">
        <f>IF(Table25[[#This Row],[finale
Körpergröße '[cm']]]&gt;0,Table25[[#This Row],[finale
Körpergröße '[cm']]],"")</f>
        <v/>
      </c>
      <c r="M42" s="85" t="str">
        <f>Table25[[#This Row],[Z Score KF]]</f>
        <v/>
      </c>
      <c r="N42" s="86" t="str">
        <f>IF(Table25[[#This Row],[Jump &amp; Reach 
(CMJ) max.]]&gt;0,Table25[[#This Row],[Jump &amp; Reach 
(CMJ) max.]],"")</f>
        <v/>
      </c>
      <c r="O42" s="87" t="str">
        <f>IF(Table25[[#This Row],[Sprunghöhe
(CMJ) '[cm']]]&gt;0,Table25[[#This Row],[Sprunghöhe
(CMJ) '[cm']]],"")</f>
        <v/>
      </c>
      <c r="P42" s="88" t="str">
        <f>IF(Table25[[#This Row],[Punkte CMJ]]&gt;=0,Table25[[#This Row],[Punkte CMJ]],"")</f>
        <v/>
      </c>
      <c r="Q42" s="85" t="str">
        <f>Table25[[#This Row],[Z-Score CMJ]]</f>
        <v/>
      </c>
      <c r="R42" s="86" t="str">
        <f>IF(Table25[[#This Row],[Jump &amp; Reach 
(Spike) max.]]&gt;0,Table25[[#This Row],[Jump &amp; Reach 
(Spike) max.]],"")</f>
        <v/>
      </c>
      <c r="S42" s="80" t="str">
        <f>IF(Table25[[#This Row],[Sprunghöhe 
Spike '[cm']]]&gt;0,Table25[[#This Row],[Sprunghöhe 
Spike '[cm']]],"")</f>
        <v/>
      </c>
      <c r="T42" s="88" t="str">
        <f>IF(Table25[[#This Row],[Punkte Spike]]&gt;=0,Table25[[#This Row],[Punkte Spike]],"")</f>
        <v/>
      </c>
      <c r="U42" s="85" t="str">
        <f>Table25[[#This Row],[Z Score Spike]]</f>
        <v/>
      </c>
      <c r="V42" s="89" t="str">
        <f>Table25[[#This Row],[Sprung gesamt]]</f>
        <v/>
      </c>
      <c r="W42" s="86" t="str">
        <f>IF(Table25[[#This Row],[Med.Ball Stoß max.
(sitzend) '[cm']]]&gt;0,Table25[[#This Row],[Med.Ball Stoß max.
(sitzend) '[cm']]],"")</f>
        <v/>
      </c>
      <c r="X42" s="88" t="str">
        <f>IF(Table25[[#This Row],[Punkte Stoß]]&gt;=0,Table25[[#This Row],[Punkte Stoß]],"")</f>
        <v/>
      </c>
      <c r="Y42" s="90" t="str">
        <f>Table25[[#This Row],[Z Score Stoß]]</f>
        <v/>
      </c>
      <c r="Z42" s="86" t="str">
        <f>IF(Table25[[#This Row],[Med.Ball Wurf max.
(stehend) '[cm']]]&gt;0,Table25[[#This Row],[Med.Ball Wurf max.
(stehend) '[cm']]],"")</f>
        <v/>
      </c>
      <c r="AA42" s="88" t="str">
        <f>IF(Table25[[#This Row],[Punkte Wurf '[steh.']]]&gt;=0,Table25[[#This Row],[Punkte Wurf '[steh.']]],"")</f>
        <v/>
      </c>
      <c r="AB42" s="85" t="str">
        <f>Table25[[#This Row],[Z Score Wurf]]</f>
        <v/>
      </c>
      <c r="AC42" s="86" t="str">
        <f>IF(Table25[[#This Row],[Schlagballwurf
max.
'[km/h']]]&gt;0,Table25[[#This Row],[Schlagballwurf
max.
'[km/h']]],"")</f>
        <v/>
      </c>
      <c r="AD42" s="88" t="str">
        <f>IF(Table25[[#This Row],[Punkte
Schlagballwurf]]&gt;=0,Table25[[#This Row],[Punkte
Schlagballwurf]],"")</f>
        <v/>
      </c>
      <c r="AE42" s="85" t="str">
        <f>Table25[[#This Row],[Z Score Schlagball]]</f>
        <v/>
      </c>
      <c r="AF42" s="89" t="str">
        <f>Table25[[#This Row],[Wurf gesamt]]</f>
        <v/>
      </c>
      <c r="AG42" s="84" t="str">
        <f>IF(Table25[[#This Row],[T-Test
max.links + max.rechts /2]]&gt;0,Table25[[#This Row],[T-Test
max.links + max.rechts /2]],"")</f>
        <v/>
      </c>
      <c r="AH42" s="88" t="str">
        <f>IF(Table25[[#This Row],[Punkte
T-Test]]&gt;=0,Table25[[#This Row],[Punkte
T-Test]],"")</f>
        <v/>
      </c>
      <c r="AI42" s="85" t="str">
        <f>Table25[[#This Row],[Z Score T-Test]]</f>
        <v/>
      </c>
    </row>
    <row r="43" spans="1:35" x14ac:dyDescent="0.45">
      <c r="A43" s="80" t="str">
        <f>IF(Table25[[#This Row],[Nr.]]&gt;0,Table25[[#This Row],[Nr.]],"")</f>
        <v/>
      </c>
      <c r="B43" s="80" t="str">
        <f>IF(Table25[[#This Row],[Vorname]]&gt;0,Table25[[#This Row],[Vorname]],"")</f>
        <v/>
      </c>
      <c r="C43" s="80" t="str">
        <f>IF(Table25[[#This Row],[Name]]&gt;0,Table25[[#This Row],[Name]],"")</f>
        <v/>
      </c>
      <c r="D43" s="81" t="str">
        <f>IF(Table25[[#This Row],[Geb.Datum
'[TT.MM.JJJJ']]]&gt;0,Table25[[#This Row],[Geb.Datum
'[TT.MM.JJJJ']]],"")</f>
        <v/>
      </c>
      <c r="E43" s="96" t="str">
        <f>IF(Table25[[#This Row],[Position '[L/AA/MB/S/D']]]&gt;0,Table25[[#This Row],[Position '[L/AA/MB/S/D']]],"")</f>
        <v/>
      </c>
      <c r="F43" s="81" t="str">
        <f>IF(Table25[[#This Row],[Händigkeit '[L/R']]]&gt;0,Table25[[#This Row],[Händigkeit '[L/R']]],"")</f>
        <v/>
      </c>
      <c r="G43" s="82" t="str">
        <f>IF(Table25[[#This Row],[Landeskader
Punkte
Anthro]]&gt;=0,Table25[[#This Row],[Landeskader
Punkte
Anthro]],"")</f>
        <v/>
      </c>
      <c r="H43" s="82" t="str">
        <f>IF(Table25[[#This Row],[Landeskader
Punkte
Sprung]]&gt;=0,Table25[[#This Row],[Landeskader
Punkte
Sprung]],"")</f>
        <v/>
      </c>
      <c r="I43" s="82" t="str">
        <f>IF(Table25[[#This Row],[Landeskader
Punkte
Wurf]]&gt;=0,Table25[[#This Row],[Landeskader
Punkte
Wurf]],"")</f>
        <v/>
      </c>
      <c r="J43" s="82" t="str">
        <f>IF(Table25[[#This Row],[Landeskader
Punkte
T-Test]]&gt;=0,Table25[[#This Row],[Landeskader
Punkte
T-Test]],"")</f>
        <v/>
      </c>
      <c r="K43" s="83" t="str">
        <f>IF(Table25[[#This Row],[Punkte GESAMT]]&gt;=0,Table25[[#This Row],[Punkte GESAMT]],"")</f>
        <v/>
      </c>
      <c r="L43" s="84" t="str">
        <f>IF(Table25[[#This Row],[finale
Körpergröße '[cm']]]&gt;0,Table25[[#This Row],[finale
Körpergröße '[cm']]],"")</f>
        <v/>
      </c>
      <c r="M43" s="85" t="str">
        <f>Table25[[#This Row],[Z Score KF]]</f>
        <v/>
      </c>
      <c r="N43" s="86" t="str">
        <f>IF(Table25[[#This Row],[Jump &amp; Reach 
(CMJ) max.]]&gt;0,Table25[[#This Row],[Jump &amp; Reach 
(CMJ) max.]],"")</f>
        <v/>
      </c>
      <c r="O43" s="87" t="str">
        <f>IF(Table25[[#This Row],[Sprunghöhe
(CMJ) '[cm']]]&gt;0,Table25[[#This Row],[Sprunghöhe
(CMJ) '[cm']]],"")</f>
        <v/>
      </c>
      <c r="P43" s="88" t="str">
        <f>IF(Table25[[#This Row],[Punkte CMJ]]&gt;=0,Table25[[#This Row],[Punkte CMJ]],"")</f>
        <v/>
      </c>
      <c r="Q43" s="85" t="str">
        <f>Table25[[#This Row],[Z-Score CMJ]]</f>
        <v/>
      </c>
      <c r="R43" s="86" t="str">
        <f>IF(Table25[[#This Row],[Jump &amp; Reach 
(Spike) max.]]&gt;0,Table25[[#This Row],[Jump &amp; Reach 
(Spike) max.]],"")</f>
        <v/>
      </c>
      <c r="S43" s="80" t="str">
        <f>IF(Table25[[#This Row],[Sprunghöhe 
Spike '[cm']]]&gt;0,Table25[[#This Row],[Sprunghöhe 
Spike '[cm']]],"")</f>
        <v/>
      </c>
      <c r="T43" s="88" t="str">
        <f>IF(Table25[[#This Row],[Punkte Spike]]&gt;=0,Table25[[#This Row],[Punkte Spike]],"")</f>
        <v/>
      </c>
      <c r="U43" s="85" t="str">
        <f>Table25[[#This Row],[Z Score Spike]]</f>
        <v/>
      </c>
      <c r="V43" s="89" t="str">
        <f>Table25[[#This Row],[Sprung gesamt]]</f>
        <v/>
      </c>
      <c r="W43" s="86" t="str">
        <f>IF(Table25[[#This Row],[Med.Ball Stoß max.
(sitzend) '[cm']]]&gt;0,Table25[[#This Row],[Med.Ball Stoß max.
(sitzend) '[cm']]],"")</f>
        <v/>
      </c>
      <c r="X43" s="88" t="str">
        <f>IF(Table25[[#This Row],[Punkte Stoß]]&gt;=0,Table25[[#This Row],[Punkte Stoß]],"")</f>
        <v/>
      </c>
      <c r="Y43" s="90" t="str">
        <f>Table25[[#This Row],[Z Score Stoß]]</f>
        <v/>
      </c>
      <c r="Z43" s="86" t="str">
        <f>IF(Table25[[#This Row],[Med.Ball Wurf max.
(stehend) '[cm']]]&gt;0,Table25[[#This Row],[Med.Ball Wurf max.
(stehend) '[cm']]],"")</f>
        <v/>
      </c>
      <c r="AA43" s="88" t="str">
        <f>IF(Table25[[#This Row],[Punkte Wurf '[steh.']]]&gt;=0,Table25[[#This Row],[Punkte Wurf '[steh.']]],"")</f>
        <v/>
      </c>
      <c r="AB43" s="85" t="str">
        <f>Table25[[#This Row],[Z Score Wurf]]</f>
        <v/>
      </c>
      <c r="AC43" s="86" t="str">
        <f>IF(Table25[[#This Row],[Schlagballwurf
max.
'[km/h']]]&gt;0,Table25[[#This Row],[Schlagballwurf
max.
'[km/h']]],"")</f>
        <v/>
      </c>
      <c r="AD43" s="88" t="str">
        <f>IF(Table25[[#This Row],[Punkte
Schlagballwurf]]&gt;=0,Table25[[#This Row],[Punkte
Schlagballwurf]],"")</f>
        <v/>
      </c>
      <c r="AE43" s="85" t="str">
        <f>Table25[[#This Row],[Z Score Schlagball]]</f>
        <v/>
      </c>
      <c r="AF43" s="89" t="str">
        <f>Table25[[#This Row],[Wurf gesamt]]</f>
        <v/>
      </c>
      <c r="AG43" s="84" t="str">
        <f>IF(Table25[[#This Row],[T-Test
max.links + max.rechts /2]]&gt;0,Table25[[#This Row],[T-Test
max.links + max.rechts /2]],"")</f>
        <v/>
      </c>
      <c r="AH43" s="88" t="str">
        <f>IF(Table25[[#This Row],[Punkte
T-Test]]&gt;=0,Table25[[#This Row],[Punkte
T-Test]],"")</f>
        <v/>
      </c>
      <c r="AI43" s="85" t="str">
        <f>Table25[[#This Row],[Z Score T-Test]]</f>
        <v/>
      </c>
    </row>
    <row r="44" spans="1:35" x14ac:dyDescent="0.45">
      <c r="A44" s="80" t="str">
        <f>IF(Table25[[#This Row],[Nr.]]&gt;0,Table25[[#This Row],[Nr.]],"")</f>
        <v/>
      </c>
      <c r="B44" s="80" t="str">
        <f>IF(Table25[[#This Row],[Vorname]]&gt;0,Table25[[#This Row],[Vorname]],"")</f>
        <v/>
      </c>
      <c r="C44" s="80" t="str">
        <f>IF(Table25[[#This Row],[Name]]&gt;0,Table25[[#This Row],[Name]],"")</f>
        <v/>
      </c>
      <c r="D44" s="81" t="str">
        <f>IF(Table25[[#This Row],[Geb.Datum
'[TT.MM.JJJJ']]]&gt;0,Table25[[#This Row],[Geb.Datum
'[TT.MM.JJJJ']]],"")</f>
        <v/>
      </c>
      <c r="E44" s="96" t="str">
        <f>IF(Table25[[#This Row],[Position '[L/AA/MB/S/D']]]&gt;0,Table25[[#This Row],[Position '[L/AA/MB/S/D']]],"")</f>
        <v/>
      </c>
      <c r="F44" s="81" t="str">
        <f>IF(Table25[[#This Row],[Händigkeit '[L/R']]]&gt;0,Table25[[#This Row],[Händigkeit '[L/R']]],"")</f>
        <v/>
      </c>
      <c r="G44" s="82" t="str">
        <f>IF(Table25[[#This Row],[Landeskader
Punkte
Anthro]]&gt;=0,Table25[[#This Row],[Landeskader
Punkte
Anthro]],"")</f>
        <v/>
      </c>
      <c r="H44" s="82" t="str">
        <f>IF(Table25[[#This Row],[Landeskader
Punkte
Sprung]]&gt;=0,Table25[[#This Row],[Landeskader
Punkte
Sprung]],"")</f>
        <v/>
      </c>
      <c r="I44" s="82" t="str">
        <f>IF(Table25[[#This Row],[Landeskader
Punkte
Wurf]]&gt;=0,Table25[[#This Row],[Landeskader
Punkte
Wurf]],"")</f>
        <v/>
      </c>
      <c r="J44" s="82" t="str">
        <f>IF(Table25[[#This Row],[Landeskader
Punkte
T-Test]]&gt;=0,Table25[[#This Row],[Landeskader
Punkte
T-Test]],"")</f>
        <v/>
      </c>
      <c r="K44" s="83" t="str">
        <f>IF(Table25[[#This Row],[Punkte GESAMT]]&gt;=0,Table25[[#This Row],[Punkte GESAMT]],"")</f>
        <v/>
      </c>
      <c r="L44" s="84" t="str">
        <f>IF(Table25[[#This Row],[finale
Körpergröße '[cm']]]&gt;0,Table25[[#This Row],[finale
Körpergröße '[cm']]],"")</f>
        <v/>
      </c>
      <c r="M44" s="85" t="str">
        <f>Table25[[#This Row],[Z Score KF]]</f>
        <v/>
      </c>
      <c r="N44" s="86" t="str">
        <f>IF(Table25[[#This Row],[Jump &amp; Reach 
(CMJ) max.]]&gt;0,Table25[[#This Row],[Jump &amp; Reach 
(CMJ) max.]],"")</f>
        <v/>
      </c>
      <c r="O44" s="87" t="str">
        <f>IF(Table25[[#This Row],[Sprunghöhe
(CMJ) '[cm']]]&gt;0,Table25[[#This Row],[Sprunghöhe
(CMJ) '[cm']]],"")</f>
        <v/>
      </c>
      <c r="P44" s="88" t="str">
        <f>IF(Table25[[#This Row],[Punkte CMJ]]&gt;=0,Table25[[#This Row],[Punkte CMJ]],"")</f>
        <v/>
      </c>
      <c r="Q44" s="85" t="str">
        <f>Table25[[#This Row],[Z-Score CMJ]]</f>
        <v/>
      </c>
      <c r="R44" s="86" t="str">
        <f>IF(Table25[[#This Row],[Jump &amp; Reach 
(Spike) max.]]&gt;0,Table25[[#This Row],[Jump &amp; Reach 
(Spike) max.]],"")</f>
        <v/>
      </c>
      <c r="S44" s="80" t="str">
        <f>IF(Table25[[#This Row],[Sprunghöhe 
Spike '[cm']]]&gt;0,Table25[[#This Row],[Sprunghöhe 
Spike '[cm']]],"")</f>
        <v/>
      </c>
      <c r="T44" s="88" t="str">
        <f>IF(Table25[[#This Row],[Punkte Spike]]&gt;=0,Table25[[#This Row],[Punkte Spike]],"")</f>
        <v/>
      </c>
      <c r="U44" s="85" t="str">
        <f>Table25[[#This Row],[Z Score Spike]]</f>
        <v/>
      </c>
      <c r="V44" s="89" t="str">
        <f>Table25[[#This Row],[Sprung gesamt]]</f>
        <v/>
      </c>
      <c r="W44" s="86" t="str">
        <f>IF(Table25[[#This Row],[Med.Ball Stoß max.
(sitzend) '[cm']]]&gt;0,Table25[[#This Row],[Med.Ball Stoß max.
(sitzend) '[cm']]],"")</f>
        <v/>
      </c>
      <c r="X44" s="88" t="str">
        <f>IF(Table25[[#This Row],[Punkte Stoß]]&gt;=0,Table25[[#This Row],[Punkte Stoß]],"")</f>
        <v/>
      </c>
      <c r="Y44" s="90" t="str">
        <f>Table25[[#This Row],[Z Score Stoß]]</f>
        <v/>
      </c>
      <c r="Z44" s="86" t="str">
        <f>IF(Table25[[#This Row],[Med.Ball Wurf max.
(stehend) '[cm']]]&gt;0,Table25[[#This Row],[Med.Ball Wurf max.
(stehend) '[cm']]],"")</f>
        <v/>
      </c>
      <c r="AA44" s="88" t="str">
        <f>IF(Table25[[#This Row],[Punkte Wurf '[steh.']]]&gt;=0,Table25[[#This Row],[Punkte Wurf '[steh.']]],"")</f>
        <v/>
      </c>
      <c r="AB44" s="85" t="str">
        <f>Table25[[#This Row],[Z Score Wurf]]</f>
        <v/>
      </c>
      <c r="AC44" s="86" t="str">
        <f>IF(Table25[[#This Row],[Schlagballwurf
max.
'[km/h']]]&gt;0,Table25[[#This Row],[Schlagballwurf
max.
'[km/h']]],"")</f>
        <v/>
      </c>
      <c r="AD44" s="88" t="str">
        <f>IF(Table25[[#This Row],[Punkte
Schlagballwurf]]&gt;=0,Table25[[#This Row],[Punkte
Schlagballwurf]],"")</f>
        <v/>
      </c>
      <c r="AE44" s="85" t="str">
        <f>Table25[[#This Row],[Z Score Schlagball]]</f>
        <v/>
      </c>
      <c r="AF44" s="89" t="str">
        <f>Table25[[#This Row],[Wurf gesamt]]</f>
        <v/>
      </c>
      <c r="AG44" s="84" t="str">
        <f>IF(Table25[[#This Row],[T-Test
max.links + max.rechts /2]]&gt;0,Table25[[#This Row],[T-Test
max.links + max.rechts /2]],"")</f>
        <v/>
      </c>
      <c r="AH44" s="88" t="str">
        <f>IF(Table25[[#This Row],[Punkte
T-Test]]&gt;=0,Table25[[#This Row],[Punkte
T-Test]],"")</f>
        <v/>
      </c>
      <c r="AI44" s="85" t="str">
        <f>Table25[[#This Row],[Z Score T-Test]]</f>
        <v/>
      </c>
    </row>
    <row r="45" spans="1:35" x14ac:dyDescent="0.45">
      <c r="A45" s="80" t="str">
        <f>IF(Table25[[#This Row],[Nr.]]&gt;0,Table25[[#This Row],[Nr.]],"")</f>
        <v/>
      </c>
      <c r="B45" s="80" t="str">
        <f>IF(Table25[[#This Row],[Vorname]]&gt;0,Table25[[#This Row],[Vorname]],"")</f>
        <v/>
      </c>
      <c r="C45" s="80" t="str">
        <f>IF(Table25[[#This Row],[Name]]&gt;0,Table25[[#This Row],[Name]],"")</f>
        <v/>
      </c>
      <c r="D45" s="81" t="str">
        <f>IF(Table25[[#This Row],[Geb.Datum
'[TT.MM.JJJJ']]]&gt;0,Table25[[#This Row],[Geb.Datum
'[TT.MM.JJJJ']]],"")</f>
        <v/>
      </c>
      <c r="E45" s="96" t="str">
        <f>IF(Table25[[#This Row],[Position '[L/AA/MB/S/D']]]&gt;0,Table25[[#This Row],[Position '[L/AA/MB/S/D']]],"")</f>
        <v/>
      </c>
      <c r="F45" s="81" t="str">
        <f>IF(Table25[[#This Row],[Händigkeit '[L/R']]]&gt;0,Table25[[#This Row],[Händigkeit '[L/R']]],"")</f>
        <v/>
      </c>
      <c r="G45" s="82" t="str">
        <f>IF(Table25[[#This Row],[Landeskader
Punkte
Anthro]]&gt;=0,Table25[[#This Row],[Landeskader
Punkte
Anthro]],"")</f>
        <v/>
      </c>
      <c r="H45" s="82" t="str">
        <f>IF(Table25[[#This Row],[Landeskader
Punkte
Sprung]]&gt;=0,Table25[[#This Row],[Landeskader
Punkte
Sprung]],"")</f>
        <v/>
      </c>
      <c r="I45" s="82" t="str">
        <f>IF(Table25[[#This Row],[Landeskader
Punkte
Wurf]]&gt;=0,Table25[[#This Row],[Landeskader
Punkte
Wurf]],"")</f>
        <v/>
      </c>
      <c r="J45" s="82" t="str">
        <f>IF(Table25[[#This Row],[Landeskader
Punkte
T-Test]]&gt;=0,Table25[[#This Row],[Landeskader
Punkte
T-Test]],"")</f>
        <v/>
      </c>
      <c r="K45" s="83" t="str">
        <f>IF(Table25[[#This Row],[Punkte GESAMT]]&gt;=0,Table25[[#This Row],[Punkte GESAMT]],"")</f>
        <v/>
      </c>
      <c r="L45" s="84" t="str">
        <f>IF(Table25[[#This Row],[finale
Körpergröße '[cm']]]&gt;0,Table25[[#This Row],[finale
Körpergröße '[cm']]],"")</f>
        <v/>
      </c>
      <c r="M45" s="85" t="str">
        <f>Table25[[#This Row],[Z Score KF]]</f>
        <v/>
      </c>
      <c r="N45" s="86" t="str">
        <f>IF(Table25[[#This Row],[Jump &amp; Reach 
(CMJ) max.]]&gt;0,Table25[[#This Row],[Jump &amp; Reach 
(CMJ) max.]],"")</f>
        <v/>
      </c>
      <c r="O45" s="87" t="str">
        <f>IF(Table25[[#This Row],[Sprunghöhe
(CMJ) '[cm']]]&gt;0,Table25[[#This Row],[Sprunghöhe
(CMJ) '[cm']]],"")</f>
        <v/>
      </c>
      <c r="P45" s="88" t="str">
        <f>IF(Table25[[#This Row],[Punkte CMJ]]&gt;=0,Table25[[#This Row],[Punkte CMJ]],"")</f>
        <v/>
      </c>
      <c r="Q45" s="85" t="str">
        <f>Table25[[#This Row],[Z-Score CMJ]]</f>
        <v/>
      </c>
      <c r="R45" s="86" t="str">
        <f>IF(Table25[[#This Row],[Jump &amp; Reach 
(Spike) max.]]&gt;0,Table25[[#This Row],[Jump &amp; Reach 
(Spike) max.]],"")</f>
        <v/>
      </c>
      <c r="S45" s="80" t="str">
        <f>IF(Table25[[#This Row],[Sprunghöhe 
Spike '[cm']]]&gt;0,Table25[[#This Row],[Sprunghöhe 
Spike '[cm']]],"")</f>
        <v/>
      </c>
      <c r="T45" s="88" t="str">
        <f>IF(Table25[[#This Row],[Punkte Spike]]&gt;=0,Table25[[#This Row],[Punkte Spike]],"")</f>
        <v/>
      </c>
      <c r="U45" s="85" t="str">
        <f>Table25[[#This Row],[Z Score Spike]]</f>
        <v/>
      </c>
      <c r="V45" s="89" t="str">
        <f>Table25[[#This Row],[Sprung gesamt]]</f>
        <v/>
      </c>
      <c r="W45" s="86" t="str">
        <f>IF(Table25[[#This Row],[Med.Ball Stoß max.
(sitzend) '[cm']]]&gt;0,Table25[[#This Row],[Med.Ball Stoß max.
(sitzend) '[cm']]],"")</f>
        <v/>
      </c>
      <c r="X45" s="88" t="str">
        <f>IF(Table25[[#This Row],[Punkte Stoß]]&gt;=0,Table25[[#This Row],[Punkte Stoß]],"")</f>
        <v/>
      </c>
      <c r="Y45" s="90" t="str">
        <f>Table25[[#This Row],[Z Score Stoß]]</f>
        <v/>
      </c>
      <c r="Z45" s="86" t="str">
        <f>IF(Table25[[#This Row],[Med.Ball Wurf max.
(stehend) '[cm']]]&gt;0,Table25[[#This Row],[Med.Ball Wurf max.
(stehend) '[cm']]],"")</f>
        <v/>
      </c>
      <c r="AA45" s="88" t="str">
        <f>IF(Table25[[#This Row],[Punkte Wurf '[steh.']]]&gt;=0,Table25[[#This Row],[Punkte Wurf '[steh.']]],"")</f>
        <v/>
      </c>
      <c r="AB45" s="85" t="str">
        <f>Table25[[#This Row],[Z Score Wurf]]</f>
        <v/>
      </c>
      <c r="AC45" s="86" t="str">
        <f>IF(Table25[[#This Row],[Schlagballwurf
max.
'[km/h']]]&gt;0,Table25[[#This Row],[Schlagballwurf
max.
'[km/h']]],"")</f>
        <v/>
      </c>
      <c r="AD45" s="88" t="str">
        <f>IF(Table25[[#This Row],[Punkte
Schlagballwurf]]&gt;=0,Table25[[#This Row],[Punkte
Schlagballwurf]],"")</f>
        <v/>
      </c>
      <c r="AE45" s="85" t="str">
        <f>Table25[[#This Row],[Z Score Schlagball]]</f>
        <v/>
      </c>
      <c r="AF45" s="89" t="str">
        <f>Table25[[#This Row],[Wurf gesamt]]</f>
        <v/>
      </c>
      <c r="AG45" s="84" t="str">
        <f>IF(Table25[[#This Row],[T-Test
max.links + max.rechts /2]]&gt;0,Table25[[#This Row],[T-Test
max.links + max.rechts /2]],"")</f>
        <v/>
      </c>
      <c r="AH45" s="88" t="str">
        <f>IF(Table25[[#This Row],[Punkte
T-Test]]&gt;=0,Table25[[#This Row],[Punkte
T-Test]],"")</f>
        <v/>
      </c>
      <c r="AI45" s="85" t="str">
        <f>Table25[[#This Row],[Z Score T-Test]]</f>
        <v/>
      </c>
    </row>
    <row r="46" spans="1:35" x14ac:dyDescent="0.45">
      <c r="A46" s="80" t="str">
        <f>IF(Table25[[#This Row],[Nr.]]&gt;0,Table25[[#This Row],[Nr.]],"")</f>
        <v/>
      </c>
      <c r="B46" s="80" t="str">
        <f>IF(Table25[[#This Row],[Vorname]]&gt;0,Table25[[#This Row],[Vorname]],"")</f>
        <v/>
      </c>
      <c r="C46" s="80" t="str">
        <f>IF(Table25[[#This Row],[Name]]&gt;0,Table25[[#This Row],[Name]],"")</f>
        <v/>
      </c>
      <c r="D46" s="81" t="str">
        <f>IF(Table25[[#This Row],[Geb.Datum
'[TT.MM.JJJJ']]]&gt;0,Table25[[#This Row],[Geb.Datum
'[TT.MM.JJJJ']]],"")</f>
        <v/>
      </c>
      <c r="E46" s="96" t="str">
        <f>IF(Table25[[#This Row],[Position '[L/AA/MB/S/D']]]&gt;0,Table25[[#This Row],[Position '[L/AA/MB/S/D']]],"")</f>
        <v/>
      </c>
      <c r="F46" s="81" t="str">
        <f>IF(Table25[[#This Row],[Händigkeit '[L/R']]]&gt;0,Table25[[#This Row],[Händigkeit '[L/R']]],"")</f>
        <v/>
      </c>
      <c r="G46" s="82" t="str">
        <f>IF(Table25[[#This Row],[Landeskader
Punkte
Anthro]]&gt;=0,Table25[[#This Row],[Landeskader
Punkte
Anthro]],"")</f>
        <v/>
      </c>
      <c r="H46" s="82" t="str">
        <f>IF(Table25[[#This Row],[Landeskader
Punkte
Sprung]]&gt;=0,Table25[[#This Row],[Landeskader
Punkte
Sprung]],"")</f>
        <v/>
      </c>
      <c r="I46" s="82" t="str">
        <f>IF(Table25[[#This Row],[Landeskader
Punkte
Wurf]]&gt;=0,Table25[[#This Row],[Landeskader
Punkte
Wurf]],"")</f>
        <v/>
      </c>
      <c r="J46" s="82" t="str">
        <f>IF(Table25[[#This Row],[Landeskader
Punkte
T-Test]]&gt;=0,Table25[[#This Row],[Landeskader
Punkte
T-Test]],"")</f>
        <v/>
      </c>
      <c r="K46" s="83" t="str">
        <f>IF(Table25[[#This Row],[Punkte GESAMT]]&gt;=0,Table25[[#This Row],[Punkte GESAMT]],"")</f>
        <v/>
      </c>
      <c r="L46" s="84" t="str">
        <f>IF(Table25[[#This Row],[finale
Körpergröße '[cm']]]&gt;0,Table25[[#This Row],[finale
Körpergröße '[cm']]],"")</f>
        <v/>
      </c>
      <c r="M46" s="85" t="str">
        <f>Table25[[#This Row],[Z Score KF]]</f>
        <v/>
      </c>
      <c r="N46" s="86" t="str">
        <f>IF(Table25[[#This Row],[Jump &amp; Reach 
(CMJ) max.]]&gt;0,Table25[[#This Row],[Jump &amp; Reach 
(CMJ) max.]],"")</f>
        <v/>
      </c>
      <c r="O46" s="87" t="str">
        <f>IF(Table25[[#This Row],[Sprunghöhe
(CMJ) '[cm']]]&gt;0,Table25[[#This Row],[Sprunghöhe
(CMJ) '[cm']]],"")</f>
        <v/>
      </c>
      <c r="P46" s="88" t="str">
        <f>IF(Table25[[#This Row],[Punkte CMJ]]&gt;=0,Table25[[#This Row],[Punkte CMJ]],"")</f>
        <v/>
      </c>
      <c r="Q46" s="85" t="str">
        <f>Table25[[#This Row],[Z-Score CMJ]]</f>
        <v/>
      </c>
      <c r="R46" s="86" t="str">
        <f>IF(Table25[[#This Row],[Jump &amp; Reach 
(Spike) max.]]&gt;0,Table25[[#This Row],[Jump &amp; Reach 
(Spike) max.]],"")</f>
        <v/>
      </c>
      <c r="S46" s="80" t="str">
        <f>IF(Table25[[#This Row],[Sprunghöhe 
Spike '[cm']]]&gt;0,Table25[[#This Row],[Sprunghöhe 
Spike '[cm']]],"")</f>
        <v/>
      </c>
      <c r="T46" s="88" t="str">
        <f>IF(Table25[[#This Row],[Punkte Spike]]&gt;=0,Table25[[#This Row],[Punkte Spike]],"")</f>
        <v/>
      </c>
      <c r="U46" s="85" t="str">
        <f>Table25[[#This Row],[Z Score Spike]]</f>
        <v/>
      </c>
      <c r="V46" s="89" t="str">
        <f>Table25[[#This Row],[Sprung gesamt]]</f>
        <v/>
      </c>
      <c r="W46" s="86" t="str">
        <f>IF(Table25[[#This Row],[Med.Ball Stoß max.
(sitzend) '[cm']]]&gt;0,Table25[[#This Row],[Med.Ball Stoß max.
(sitzend) '[cm']]],"")</f>
        <v/>
      </c>
      <c r="X46" s="88" t="str">
        <f>IF(Table25[[#This Row],[Punkte Stoß]]&gt;=0,Table25[[#This Row],[Punkte Stoß]],"")</f>
        <v/>
      </c>
      <c r="Y46" s="90" t="str">
        <f>Table25[[#This Row],[Z Score Stoß]]</f>
        <v/>
      </c>
      <c r="Z46" s="86" t="str">
        <f>IF(Table25[[#This Row],[Med.Ball Wurf max.
(stehend) '[cm']]]&gt;0,Table25[[#This Row],[Med.Ball Wurf max.
(stehend) '[cm']]],"")</f>
        <v/>
      </c>
      <c r="AA46" s="88" t="str">
        <f>IF(Table25[[#This Row],[Punkte Wurf '[steh.']]]&gt;=0,Table25[[#This Row],[Punkte Wurf '[steh.']]],"")</f>
        <v/>
      </c>
      <c r="AB46" s="85" t="str">
        <f>Table25[[#This Row],[Z Score Wurf]]</f>
        <v/>
      </c>
      <c r="AC46" s="86" t="str">
        <f>IF(Table25[[#This Row],[Schlagballwurf
max.
'[km/h']]]&gt;0,Table25[[#This Row],[Schlagballwurf
max.
'[km/h']]],"")</f>
        <v/>
      </c>
      <c r="AD46" s="88" t="str">
        <f>IF(Table25[[#This Row],[Punkte
Schlagballwurf]]&gt;=0,Table25[[#This Row],[Punkte
Schlagballwurf]],"")</f>
        <v/>
      </c>
      <c r="AE46" s="85" t="str">
        <f>Table25[[#This Row],[Z Score Schlagball]]</f>
        <v/>
      </c>
      <c r="AF46" s="89" t="str">
        <f>Table25[[#This Row],[Wurf gesamt]]</f>
        <v/>
      </c>
      <c r="AG46" s="84" t="str">
        <f>IF(Table25[[#This Row],[T-Test
max.links + max.rechts /2]]&gt;0,Table25[[#This Row],[T-Test
max.links + max.rechts /2]],"")</f>
        <v/>
      </c>
      <c r="AH46" s="88" t="str">
        <f>IF(Table25[[#This Row],[Punkte
T-Test]]&gt;=0,Table25[[#This Row],[Punkte
T-Test]],"")</f>
        <v/>
      </c>
      <c r="AI46" s="85" t="str">
        <f>Table25[[#This Row],[Z Score T-Test]]</f>
        <v/>
      </c>
    </row>
    <row r="47" spans="1:35" x14ac:dyDescent="0.45">
      <c r="A47" s="80" t="str">
        <f>IF(Table25[[#This Row],[Nr.]]&gt;0,Table25[[#This Row],[Nr.]],"")</f>
        <v/>
      </c>
      <c r="B47" s="80" t="str">
        <f>IF(Table25[[#This Row],[Vorname]]&gt;0,Table25[[#This Row],[Vorname]],"")</f>
        <v/>
      </c>
      <c r="C47" s="80" t="str">
        <f>IF(Table25[[#This Row],[Name]]&gt;0,Table25[[#This Row],[Name]],"")</f>
        <v/>
      </c>
      <c r="D47" s="81" t="str">
        <f>IF(Table25[[#This Row],[Geb.Datum
'[TT.MM.JJJJ']]]&gt;0,Table25[[#This Row],[Geb.Datum
'[TT.MM.JJJJ']]],"")</f>
        <v/>
      </c>
      <c r="E47" s="96" t="str">
        <f>IF(Table25[[#This Row],[Position '[L/AA/MB/S/D']]]&gt;0,Table25[[#This Row],[Position '[L/AA/MB/S/D']]],"")</f>
        <v/>
      </c>
      <c r="F47" s="81" t="str">
        <f>IF(Table25[[#This Row],[Händigkeit '[L/R']]]&gt;0,Table25[[#This Row],[Händigkeit '[L/R']]],"")</f>
        <v/>
      </c>
      <c r="G47" s="82" t="str">
        <f>IF(Table25[[#This Row],[Landeskader
Punkte
Anthro]]&gt;=0,Table25[[#This Row],[Landeskader
Punkte
Anthro]],"")</f>
        <v/>
      </c>
      <c r="H47" s="82" t="str">
        <f>IF(Table25[[#This Row],[Landeskader
Punkte
Sprung]]&gt;=0,Table25[[#This Row],[Landeskader
Punkte
Sprung]],"")</f>
        <v/>
      </c>
      <c r="I47" s="82" t="str">
        <f>IF(Table25[[#This Row],[Landeskader
Punkte
Wurf]]&gt;=0,Table25[[#This Row],[Landeskader
Punkte
Wurf]],"")</f>
        <v/>
      </c>
      <c r="J47" s="82" t="str">
        <f>IF(Table25[[#This Row],[Landeskader
Punkte
T-Test]]&gt;=0,Table25[[#This Row],[Landeskader
Punkte
T-Test]],"")</f>
        <v/>
      </c>
      <c r="K47" s="83" t="str">
        <f>IF(Table25[[#This Row],[Punkte GESAMT]]&gt;=0,Table25[[#This Row],[Punkte GESAMT]],"")</f>
        <v/>
      </c>
      <c r="L47" s="84" t="str">
        <f>IF(Table25[[#This Row],[finale
Körpergröße '[cm']]]&gt;0,Table25[[#This Row],[finale
Körpergröße '[cm']]],"")</f>
        <v/>
      </c>
      <c r="M47" s="85" t="str">
        <f>Table25[[#This Row],[Z Score KF]]</f>
        <v/>
      </c>
      <c r="N47" s="86" t="str">
        <f>IF(Table25[[#This Row],[Jump &amp; Reach 
(CMJ) max.]]&gt;0,Table25[[#This Row],[Jump &amp; Reach 
(CMJ) max.]],"")</f>
        <v/>
      </c>
      <c r="O47" s="87" t="str">
        <f>IF(Table25[[#This Row],[Sprunghöhe
(CMJ) '[cm']]]&gt;0,Table25[[#This Row],[Sprunghöhe
(CMJ) '[cm']]],"")</f>
        <v/>
      </c>
      <c r="P47" s="88" t="str">
        <f>IF(Table25[[#This Row],[Punkte CMJ]]&gt;=0,Table25[[#This Row],[Punkte CMJ]],"")</f>
        <v/>
      </c>
      <c r="Q47" s="85" t="str">
        <f>Table25[[#This Row],[Z-Score CMJ]]</f>
        <v/>
      </c>
      <c r="R47" s="86" t="str">
        <f>IF(Table25[[#This Row],[Jump &amp; Reach 
(Spike) max.]]&gt;0,Table25[[#This Row],[Jump &amp; Reach 
(Spike) max.]],"")</f>
        <v/>
      </c>
      <c r="S47" s="80" t="str">
        <f>IF(Table25[[#This Row],[Sprunghöhe 
Spike '[cm']]]&gt;0,Table25[[#This Row],[Sprunghöhe 
Spike '[cm']]],"")</f>
        <v/>
      </c>
      <c r="T47" s="88" t="str">
        <f>IF(Table25[[#This Row],[Punkte Spike]]&gt;=0,Table25[[#This Row],[Punkte Spike]],"")</f>
        <v/>
      </c>
      <c r="U47" s="85" t="str">
        <f>Table25[[#This Row],[Z Score Spike]]</f>
        <v/>
      </c>
      <c r="V47" s="89" t="str">
        <f>Table25[[#This Row],[Sprung gesamt]]</f>
        <v/>
      </c>
      <c r="W47" s="86" t="str">
        <f>IF(Table25[[#This Row],[Med.Ball Stoß max.
(sitzend) '[cm']]]&gt;0,Table25[[#This Row],[Med.Ball Stoß max.
(sitzend) '[cm']]],"")</f>
        <v/>
      </c>
      <c r="X47" s="88" t="str">
        <f>IF(Table25[[#This Row],[Punkte Stoß]]&gt;=0,Table25[[#This Row],[Punkte Stoß]],"")</f>
        <v/>
      </c>
      <c r="Y47" s="90" t="str">
        <f>Table25[[#This Row],[Z Score Stoß]]</f>
        <v/>
      </c>
      <c r="Z47" s="86" t="str">
        <f>IF(Table25[[#This Row],[Med.Ball Wurf max.
(stehend) '[cm']]]&gt;0,Table25[[#This Row],[Med.Ball Wurf max.
(stehend) '[cm']]],"")</f>
        <v/>
      </c>
      <c r="AA47" s="88" t="str">
        <f>IF(Table25[[#This Row],[Punkte Wurf '[steh.']]]&gt;=0,Table25[[#This Row],[Punkte Wurf '[steh.']]],"")</f>
        <v/>
      </c>
      <c r="AB47" s="85" t="str">
        <f>Table25[[#This Row],[Z Score Wurf]]</f>
        <v/>
      </c>
      <c r="AC47" s="86" t="str">
        <f>IF(Table25[[#This Row],[Schlagballwurf
max.
'[km/h']]]&gt;0,Table25[[#This Row],[Schlagballwurf
max.
'[km/h']]],"")</f>
        <v/>
      </c>
      <c r="AD47" s="88" t="str">
        <f>IF(Table25[[#This Row],[Punkte
Schlagballwurf]]&gt;=0,Table25[[#This Row],[Punkte
Schlagballwurf]],"")</f>
        <v/>
      </c>
      <c r="AE47" s="85" t="str">
        <f>Table25[[#This Row],[Z Score Schlagball]]</f>
        <v/>
      </c>
      <c r="AF47" s="89" t="str">
        <f>Table25[[#This Row],[Wurf gesamt]]</f>
        <v/>
      </c>
      <c r="AG47" s="84" t="str">
        <f>IF(Table25[[#This Row],[T-Test
max.links + max.rechts /2]]&gt;0,Table25[[#This Row],[T-Test
max.links + max.rechts /2]],"")</f>
        <v/>
      </c>
      <c r="AH47" s="88" t="str">
        <f>IF(Table25[[#This Row],[Punkte
T-Test]]&gt;=0,Table25[[#This Row],[Punkte
T-Test]],"")</f>
        <v/>
      </c>
      <c r="AI47" s="85" t="str">
        <f>Table25[[#This Row],[Z Score T-Test]]</f>
        <v/>
      </c>
    </row>
    <row r="48" spans="1:35" x14ac:dyDescent="0.45">
      <c r="A48" s="80" t="str">
        <f>IF(Table25[[#This Row],[Nr.]]&gt;0,Table25[[#This Row],[Nr.]],"")</f>
        <v/>
      </c>
      <c r="B48" s="80" t="str">
        <f>IF(Table25[[#This Row],[Vorname]]&gt;0,Table25[[#This Row],[Vorname]],"")</f>
        <v/>
      </c>
      <c r="C48" s="80" t="str">
        <f>IF(Table25[[#This Row],[Name]]&gt;0,Table25[[#This Row],[Name]],"")</f>
        <v/>
      </c>
      <c r="D48" s="81" t="str">
        <f>IF(Table25[[#This Row],[Geb.Datum
'[TT.MM.JJJJ']]]&gt;0,Table25[[#This Row],[Geb.Datum
'[TT.MM.JJJJ']]],"")</f>
        <v/>
      </c>
      <c r="E48" s="96" t="str">
        <f>IF(Table25[[#This Row],[Position '[L/AA/MB/S/D']]]&gt;0,Table25[[#This Row],[Position '[L/AA/MB/S/D']]],"")</f>
        <v/>
      </c>
      <c r="F48" s="81" t="str">
        <f>IF(Table25[[#This Row],[Händigkeit '[L/R']]]&gt;0,Table25[[#This Row],[Händigkeit '[L/R']]],"")</f>
        <v/>
      </c>
      <c r="G48" s="82" t="str">
        <f>IF(Table25[[#This Row],[Landeskader
Punkte
Anthro]]&gt;=0,Table25[[#This Row],[Landeskader
Punkte
Anthro]],"")</f>
        <v/>
      </c>
      <c r="H48" s="82" t="str">
        <f>IF(Table25[[#This Row],[Landeskader
Punkte
Sprung]]&gt;=0,Table25[[#This Row],[Landeskader
Punkte
Sprung]],"")</f>
        <v/>
      </c>
      <c r="I48" s="82" t="str">
        <f>IF(Table25[[#This Row],[Landeskader
Punkte
Wurf]]&gt;=0,Table25[[#This Row],[Landeskader
Punkte
Wurf]],"")</f>
        <v/>
      </c>
      <c r="J48" s="82" t="str">
        <f>IF(Table25[[#This Row],[Landeskader
Punkte
T-Test]]&gt;=0,Table25[[#This Row],[Landeskader
Punkte
T-Test]],"")</f>
        <v/>
      </c>
      <c r="K48" s="83" t="str">
        <f>IF(Table25[[#This Row],[Punkte GESAMT]]&gt;=0,Table25[[#This Row],[Punkte GESAMT]],"")</f>
        <v/>
      </c>
      <c r="L48" s="84" t="str">
        <f>IF(Table25[[#This Row],[finale
Körpergröße '[cm']]]&gt;0,Table25[[#This Row],[finale
Körpergröße '[cm']]],"")</f>
        <v/>
      </c>
      <c r="M48" s="85" t="str">
        <f>Table25[[#This Row],[Z Score KF]]</f>
        <v/>
      </c>
      <c r="N48" s="86" t="str">
        <f>IF(Table25[[#This Row],[Jump &amp; Reach 
(CMJ) max.]]&gt;0,Table25[[#This Row],[Jump &amp; Reach 
(CMJ) max.]],"")</f>
        <v/>
      </c>
      <c r="O48" s="87" t="str">
        <f>IF(Table25[[#This Row],[Sprunghöhe
(CMJ) '[cm']]]&gt;0,Table25[[#This Row],[Sprunghöhe
(CMJ) '[cm']]],"")</f>
        <v/>
      </c>
      <c r="P48" s="88" t="str">
        <f>IF(Table25[[#This Row],[Punkte CMJ]]&gt;=0,Table25[[#This Row],[Punkte CMJ]],"")</f>
        <v/>
      </c>
      <c r="Q48" s="85" t="str">
        <f>Table25[[#This Row],[Z-Score CMJ]]</f>
        <v/>
      </c>
      <c r="R48" s="86" t="str">
        <f>IF(Table25[[#This Row],[Jump &amp; Reach 
(Spike) max.]]&gt;0,Table25[[#This Row],[Jump &amp; Reach 
(Spike) max.]],"")</f>
        <v/>
      </c>
      <c r="S48" s="80" t="str">
        <f>IF(Table25[[#This Row],[Sprunghöhe 
Spike '[cm']]]&gt;0,Table25[[#This Row],[Sprunghöhe 
Spike '[cm']]],"")</f>
        <v/>
      </c>
      <c r="T48" s="88" t="str">
        <f>IF(Table25[[#This Row],[Punkte Spike]]&gt;=0,Table25[[#This Row],[Punkte Spike]],"")</f>
        <v/>
      </c>
      <c r="U48" s="85" t="str">
        <f>Table25[[#This Row],[Z Score Spike]]</f>
        <v/>
      </c>
      <c r="V48" s="89" t="str">
        <f>Table25[[#This Row],[Sprung gesamt]]</f>
        <v/>
      </c>
      <c r="W48" s="86" t="str">
        <f>IF(Table25[[#This Row],[Med.Ball Stoß max.
(sitzend) '[cm']]]&gt;0,Table25[[#This Row],[Med.Ball Stoß max.
(sitzend) '[cm']]],"")</f>
        <v/>
      </c>
      <c r="X48" s="88" t="str">
        <f>IF(Table25[[#This Row],[Punkte Stoß]]&gt;=0,Table25[[#This Row],[Punkte Stoß]],"")</f>
        <v/>
      </c>
      <c r="Y48" s="90" t="str">
        <f>Table25[[#This Row],[Z Score Stoß]]</f>
        <v/>
      </c>
      <c r="Z48" s="86" t="str">
        <f>IF(Table25[[#This Row],[Med.Ball Wurf max.
(stehend) '[cm']]]&gt;0,Table25[[#This Row],[Med.Ball Wurf max.
(stehend) '[cm']]],"")</f>
        <v/>
      </c>
      <c r="AA48" s="88" t="str">
        <f>IF(Table25[[#This Row],[Punkte Wurf '[steh.']]]&gt;=0,Table25[[#This Row],[Punkte Wurf '[steh.']]],"")</f>
        <v/>
      </c>
      <c r="AB48" s="85" t="str">
        <f>Table25[[#This Row],[Z Score Wurf]]</f>
        <v/>
      </c>
      <c r="AC48" s="86" t="str">
        <f>IF(Table25[[#This Row],[Schlagballwurf
max.
'[km/h']]]&gt;0,Table25[[#This Row],[Schlagballwurf
max.
'[km/h']]],"")</f>
        <v/>
      </c>
      <c r="AD48" s="88" t="str">
        <f>IF(Table25[[#This Row],[Punkte
Schlagballwurf]]&gt;=0,Table25[[#This Row],[Punkte
Schlagballwurf]],"")</f>
        <v/>
      </c>
      <c r="AE48" s="85" t="str">
        <f>Table25[[#This Row],[Z Score Schlagball]]</f>
        <v/>
      </c>
      <c r="AF48" s="89" t="str">
        <f>Table25[[#This Row],[Wurf gesamt]]</f>
        <v/>
      </c>
      <c r="AG48" s="84" t="str">
        <f>IF(Table25[[#This Row],[T-Test
max.links + max.rechts /2]]&gt;0,Table25[[#This Row],[T-Test
max.links + max.rechts /2]],"")</f>
        <v/>
      </c>
      <c r="AH48" s="88" t="str">
        <f>IF(Table25[[#This Row],[Punkte
T-Test]]&gt;=0,Table25[[#This Row],[Punkte
T-Test]],"")</f>
        <v/>
      </c>
      <c r="AI48" s="85" t="str">
        <f>Table25[[#This Row],[Z Score T-Test]]</f>
        <v/>
      </c>
    </row>
    <row r="49" spans="1:35" x14ac:dyDescent="0.45">
      <c r="A49" s="80" t="str">
        <f>IF(Table25[[#This Row],[Nr.]]&gt;0,Table25[[#This Row],[Nr.]],"")</f>
        <v/>
      </c>
      <c r="B49" s="80" t="str">
        <f>IF(Table25[[#This Row],[Vorname]]&gt;0,Table25[[#This Row],[Vorname]],"")</f>
        <v/>
      </c>
      <c r="C49" s="80" t="str">
        <f>IF(Table25[[#This Row],[Name]]&gt;0,Table25[[#This Row],[Name]],"")</f>
        <v/>
      </c>
      <c r="D49" s="81" t="str">
        <f>IF(Table25[[#This Row],[Geb.Datum
'[TT.MM.JJJJ']]]&gt;0,Table25[[#This Row],[Geb.Datum
'[TT.MM.JJJJ']]],"")</f>
        <v/>
      </c>
      <c r="E49" s="96" t="str">
        <f>IF(Table25[[#This Row],[Position '[L/AA/MB/S/D']]]&gt;0,Table25[[#This Row],[Position '[L/AA/MB/S/D']]],"")</f>
        <v/>
      </c>
      <c r="F49" s="81" t="str">
        <f>IF(Table25[[#This Row],[Händigkeit '[L/R']]]&gt;0,Table25[[#This Row],[Händigkeit '[L/R']]],"")</f>
        <v/>
      </c>
      <c r="G49" s="82" t="str">
        <f>IF(Table25[[#This Row],[Landeskader
Punkte
Anthro]]&gt;=0,Table25[[#This Row],[Landeskader
Punkte
Anthro]],"")</f>
        <v/>
      </c>
      <c r="H49" s="82" t="str">
        <f>IF(Table25[[#This Row],[Landeskader
Punkte
Sprung]]&gt;=0,Table25[[#This Row],[Landeskader
Punkte
Sprung]],"")</f>
        <v/>
      </c>
      <c r="I49" s="82" t="str">
        <f>IF(Table25[[#This Row],[Landeskader
Punkte
Wurf]]&gt;=0,Table25[[#This Row],[Landeskader
Punkte
Wurf]],"")</f>
        <v/>
      </c>
      <c r="J49" s="82" t="str">
        <f>IF(Table25[[#This Row],[Landeskader
Punkte
T-Test]]&gt;=0,Table25[[#This Row],[Landeskader
Punkte
T-Test]],"")</f>
        <v/>
      </c>
      <c r="K49" s="83" t="str">
        <f>IF(Table25[[#This Row],[Punkte GESAMT]]&gt;=0,Table25[[#This Row],[Punkte GESAMT]],"")</f>
        <v/>
      </c>
      <c r="L49" s="84" t="str">
        <f>IF(Table25[[#This Row],[finale
Körpergröße '[cm']]]&gt;0,Table25[[#This Row],[finale
Körpergröße '[cm']]],"")</f>
        <v/>
      </c>
      <c r="M49" s="85" t="str">
        <f>Table25[[#This Row],[Z Score KF]]</f>
        <v/>
      </c>
      <c r="N49" s="86" t="str">
        <f>IF(Table25[[#This Row],[Jump &amp; Reach 
(CMJ) max.]]&gt;0,Table25[[#This Row],[Jump &amp; Reach 
(CMJ) max.]],"")</f>
        <v/>
      </c>
      <c r="O49" s="87" t="str">
        <f>IF(Table25[[#This Row],[Sprunghöhe
(CMJ) '[cm']]]&gt;0,Table25[[#This Row],[Sprunghöhe
(CMJ) '[cm']]],"")</f>
        <v/>
      </c>
      <c r="P49" s="88" t="str">
        <f>IF(Table25[[#This Row],[Punkte CMJ]]&gt;=0,Table25[[#This Row],[Punkte CMJ]],"")</f>
        <v/>
      </c>
      <c r="Q49" s="85" t="str">
        <f>Table25[[#This Row],[Z-Score CMJ]]</f>
        <v/>
      </c>
      <c r="R49" s="86" t="str">
        <f>IF(Table25[[#This Row],[Jump &amp; Reach 
(Spike) max.]]&gt;0,Table25[[#This Row],[Jump &amp; Reach 
(Spike) max.]],"")</f>
        <v/>
      </c>
      <c r="S49" s="80" t="str">
        <f>IF(Table25[[#This Row],[Sprunghöhe 
Spike '[cm']]]&gt;0,Table25[[#This Row],[Sprunghöhe 
Spike '[cm']]],"")</f>
        <v/>
      </c>
      <c r="T49" s="88" t="str">
        <f>IF(Table25[[#This Row],[Punkte Spike]]&gt;=0,Table25[[#This Row],[Punkte Spike]],"")</f>
        <v/>
      </c>
      <c r="U49" s="85" t="str">
        <f>Table25[[#This Row],[Z Score Spike]]</f>
        <v/>
      </c>
      <c r="V49" s="89" t="str">
        <f>Table25[[#This Row],[Sprung gesamt]]</f>
        <v/>
      </c>
      <c r="W49" s="86" t="str">
        <f>IF(Table25[[#This Row],[Med.Ball Stoß max.
(sitzend) '[cm']]]&gt;0,Table25[[#This Row],[Med.Ball Stoß max.
(sitzend) '[cm']]],"")</f>
        <v/>
      </c>
      <c r="X49" s="88" t="str">
        <f>IF(Table25[[#This Row],[Punkte Stoß]]&gt;=0,Table25[[#This Row],[Punkte Stoß]],"")</f>
        <v/>
      </c>
      <c r="Y49" s="90" t="str">
        <f>Table25[[#This Row],[Z Score Stoß]]</f>
        <v/>
      </c>
      <c r="Z49" s="86" t="str">
        <f>IF(Table25[[#This Row],[Med.Ball Wurf max.
(stehend) '[cm']]]&gt;0,Table25[[#This Row],[Med.Ball Wurf max.
(stehend) '[cm']]],"")</f>
        <v/>
      </c>
      <c r="AA49" s="88" t="str">
        <f>IF(Table25[[#This Row],[Punkte Wurf '[steh.']]]&gt;=0,Table25[[#This Row],[Punkte Wurf '[steh.']]],"")</f>
        <v/>
      </c>
      <c r="AB49" s="85" t="str">
        <f>Table25[[#This Row],[Z Score Wurf]]</f>
        <v/>
      </c>
      <c r="AC49" s="86" t="str">
        <f>IF(Table25[[#This Row],[Schlagballwurf
max.
'[km/h']]]&gt;0,Table25[[#This Row],[Schlagballwurf
max.
'[km/h']]],"")</f>
        <v/>
      </c>
      <c r="AD49" s="88" t="str">
        <f>IF(Table25[[#This Row],[Punkte
Schlagballwurf]]&gt;=0,Table25[[#This Row],[Punkte
Schlagballwurf]],"")</f>
        <v/>
      </c>
      <c r="AE49" s="85" t="str">
        <f>Table25[[#This Row],[Z Score Schlagball]]</f>
        <v/>
      </c>
      <c r="AF49" s="89" t="str">
        <f>Table25[[#This Row],[Wurf gesamt]]</f>
        <v/>
      </c>
      <c r="AG49" s="84" t="str">
        <f>IF(Table25[[#This Row],[T-Test
max.links + max.rechts /2]]&gt;0,Table25[[#This Row],[T-Test
max.links + max.rechts /2]],"")</f>
        <v/>
      </c>
      <c r="AH49" s="88" t="str">
        <f>IF(Table25[[#This Row],[Punkte
T-Test]]&gt;=0,Table25[[#This Row],[Punkte
T-Test]],"")</f>
        <v/>
      </c>
      <c r="AI49" s="85" t="str">
        <f>Table25[[#This Row],[Z Score T-Test]]</f>
        <v/>
      </c>
    </row>
    <row r="50" spans="1:35" x14ac:dyDescent="0.45">
      <c r="A50" s="80" t="str">
        <f>IF(Table25[[#This Row],[Nr.]]&gt;0,Table25[[#This Row],[Nr.]],"")</f>
        <v/>
      </c>
      <c r="B50" s="80" t="str">
        <f>IF(Table25[[#This Row],[Vorname]]&gt;0,Table25[[#This Row],[Vorname]],"")</f>
        <v/>
      </c>
      <c r="C50" s="80" t="str">
        <f>IF(Table25[[#This Row],[Name]]&gt;0,Table25[[#This Row],[Name]],"")</f>
        <v/>
      </c>
      <c r="D50" s="81" t="str">
        <f>IF(Table25[[#This Row],[Geb.Datum
'[TT.MM.JJJJ']]]&gt;0,Table25[[#This Row],[Geb.Datum
'[TT.MM.JJJJ']]],"")</f>
        <v/>
      </c>
      <c r="E50" s="96" t="str">
        <f>IF(Table25[[#This Row],[Position '[L/AA/MB/S/D']]]&gt;0,Table25[[#This Row],[Position '[L/AA/MB/S/D']]],"")</f>
        <v/>
      </c>
      <c r="F50" s="81" t="str">
        <f>IF(Table25[[#This Row],[Händigkeit '[L/R']]]&gt;0,Table25[[#This Row],[Händigkeit '[L/R']]],"")</f>
        <v/>
      </c>
      <c r="G50" s="82" t="str">
        <f>IF(Table25[[#This Row],[Landeskader
Punkte
Anthro]]&gt;=0,Table25[[#This Row],[Landeskader
Punkte
Anthro]],"")</f>
        <v/>
      </c>
      <c r="H50" s="82" t="str">
        <f>IF(Table25[[#This Row],[Landeskader
Punkte
Sprung]]&gt;=0,Table25[[#This Row],[Landeskader
Punkte
Sprung]],"")</f>
        <v/>
      </c>
      <c r="I50" s="82" t="str">
        <f>IF(Table25[[#This Row],[Landeskader
Punkte
Wurf]]&gt;=0,Table25[[#This Row],[Landeskader
Punkte
Wurf]],"")</f>
        <v/>
      </c>
      <c r="J50" s="82" t="str">
        <f>IF(Table25[[#This Row],[Landeskader
Punkte
T-Test]]&gt;=0,Table25[[#This Row],[Landeskader
Punkte
T-Test]],"")</f>
        <v/>
      </c>
      <c r="K50" s="83" t="str">
        <f>IF(Table25[[#This Row],[Punkte GESAMT]]&gt;=0,Table25[[#This Row],[Punkte GESAMT]],"")</f>
        <v/>
      </c>
      <c r="L50" s="84" t="str">
        <f>IF(Table25[[#This Row],[finale
Körpergröße '[cm']]]&gt;0,Table25[[#This Row],[finale
Körpergröße '[cm']]],"")</f>
        <v/>
      </c>
      <c r="M50" s="85" t="str">
        <f>Table25[[#This Row],[Z Score KF]]</f>
        <v/>
      </c>
      <c r="N50" s="86" t="str">
        <f>IF(Table25[[#This Row],[Jump &amp; Reach 
(CMJ) max.]]&gt;0,Table25[[#This Row],[Jump &amp; Reach 
(CMJ) max.]],"")</f>
        <v/>
      </c>
      <c r="O50" s="87" t="str">
        <f>IF(Table25[[#This Row],[Sprunghöhe
(CMJ) '[cm']]]&gt;0,Table25[[#This Row],[Sprunghöhe
(CMJ) '[cm']]],"")</f>
        <v/>
      </c>
      <c r="P50" s="88" t="str">
        <f>IF(Table25[[#This Row],[Punkte CMJ]]&gt;=0,Table25[[#This Row],[Punkte CMJ]],"")</f>
        <v/>
      </c>
      <c r="Q50" s="85" t="str">
        <f>Table25[[#This Row],[Z-Score CMJ]]</f>
        <v/>
      </c>
      <c r="R50" s="86" t="str">
        <f>IF(Table25[[#This Row],[Jump &amp; Reach 
(Spike) max.]]&gt;0,Table25[[#This Row],[Jump &amp; Reach 
(Spike) max.]],"")</f>
        <v/>
      </c>
      <c r="S50" s="80" t="str">
        <f>IF(Table25[[#This Row],[Sprunghöhe 
Spike '[cm']]]&gt;0,Table25[[#This Row],[Sprunghöhe 
Spike '[cm']]],"")</f>
        <v/>
      </c>
      <c r="T50" s="88" t="str">
        <f>IF(Table25[[#This Row],[Punkte Spike]]&gt;=0,Table25[[#This Row],[Punkte Spike]],"")</f>
        <v/>
      </c>
      <c r="U50" s="85" t="str">
        <f>Table25[[#This Row],[Z Score Spike]]</f>
        <v/>
      </c>
      <c r="V50" s="89" t="str">
        <f>Table25[[#This Row],[Sprung gesamt]]</f>
        <v/>
      </c>
      <c r="W50" s="86" t="str">
        <f>IF(Table25[[#This Row],[Med.Ball Stoß max.
(sitzend) '[cm']]]&gt;0,Table25[[#This Row],[Med.Ball Stoß max.
(sitzend) '[cm']]],"")</f>
        <v/>
      </c>
      <c r="X50" s="88" t="str">
        <f>IF(Table25[[#This Row],[Punkte Stoß]]&gt;=0,Table25[[#This Row],[Punkte Stoß]],"")</f>
        <v/>
      </c>
      <c r="Y50" s="90" t="str">
        <f>Table25[[#This Row],[Z Score Stoß]]</f>
        <v/>
      </c>
      <c r="Z50" s="86" t="str">
        <f>IF(Table25[[#This Row],[Med.Ball Wurf max.
(stehend) '[cm']]]&gt;0,Table25[[#This Row],[Med.Ball Wurf max.
(stehend) '[cm']]],"")</f>
        <v/>
      </c>
      <c r="AA50" s="88" t="str">
        <f>IF(Table25[[#This Row],[Punkte Wurf '[steh.']]]&gt;=0,Table25[[#This Row],[Punkte Wurf '[steh.']]],"")</f>
        <v/>
      </c>
      <c r="AB50" s="85" t="str">
        <f>Table25[[#This Row],[Z Score Wurf]]</f>
        <v/>
      </c>
      <c r="AC50" s="86" t="str">
        <f>IF(Table25[[#This Row],[Schlagballwurf
max.
'[km/h']]]&gt;0,Table25[[#This Row],[Schlagballwurf
max.
'[km/h']]],"")</f>
        <v/>
      </c>
      <c r="AD50" s="88" t="str">
        <f>IF(Table25[[#This Row],[Punkte
Schlagballwurf]]&gt;=0,Table25[[#This Row],[Punkte
Schlagballwurf]],"")</f>
        <v/>
      </c>
      <c r="AE50" s="85" t="str">
        <f>Table25[[#This Row],[Z Score Schlagball]]</f>
        <v/>
      </c>
      <c r="AF50" s="89" t="str">
        <f>Table25[[#This Row],[Wurf gesamt]]</f>
        <v/>
      </c>
      <c r="AG50" s="84" t="str">
        <f>IF(Table25[[#This Row],[T-Test
max.links + max.rechts /2]]&gt;0,Table25[[#This Row],[T-Test
max.links + max.rechts /2]],"")</f>
        <v/>
      </c>
      <c r="AH50" s="88" t="str">
        <f>IF(Table25[[#This Row],[Punkte
T-Test]]&gt;=0,Table25[[#This Row],[Punkte
T-Test]],"")</f>
        <v/>
      </c>
      <c r="AI50" s="85" t="str">
        <f>Table25[[#This Row],[Z Score T-Test]]</f>
        <v/>
      </c>
    </row>
    <row r="51" spans="1:35" x14ac:dyDescent="0.45">
      <c r="A51" s="80" t="str">
        <f>IF(Table25[[#This Row],[Nr.]]&gt;0,Table25[[#This Row],[Nr.]],"")</f>
        <v/>
      </c>
      <c r="B51" s="80" t="str">
        <f>IF(Table25[[#This Row],[Vorname]]&gt;0,Table25[[#This Row],[Vorname]],"")</f>
        <v/>
      </c>
      <c r="C51" s="80" t="str">
        <f>IF(Table25[[#This Row],[Name]]&gt;0,Table25[[#This Row],[Name]],"")</f>
        <v/>
      </c>
      <c r="D51" s="81" t="str">
        <f>IF(Table25[[#This Row],[Geb.Datum
'[TT.MM.JJJJ']]]&gt;0,Table25[[#This Row],[Geb.Datum
'[TT.MM.JJJJ']]],"")</f>
        <v/>
      </c>
      <c r="E51" s="96" t="str">
        <f>IF(Table25[[#This Row],[Position '[L/AA/MB/S/D']]]&gt;0,Table25[[#This Row],[Position '[L/AA/MB/S/D']]],"")</f>
        <v/>
      </c>
      <c r="F51" s="81" t="str">
        <f>IF(Table25[[#This Row],[Händigkeit '[L/R']]]&gt;0,Table25[[#This Row],[Händigkeit '[L/R']]],"")</f>
        <v/>
      </c>
      <c r="G51" s="82" t="str">
        <f>IF(Table25[[#This Row],[Landeskader
Punkte
Anthro]]&gt;=0,Table25[[#This Row],[Landeskader
Punkte
Anthro]],"")</f>
        <v/>
      </c>
      <c r="H51" s="82" t="str">
        <f>IF(Table25[[#This Row],[Landeskader
Punkte
Sprung]]&gt;=0,Table25[[#This Row],[Landeskader
Punkte
Sprung]],"")</f>
        <v/>
      </c>
      <c r="I51" s="82" t="str">
        <f>IF(Table25[[#This Row],[Landeskader
Punkte
Wurf]]&gt;=0,Table25[[#This Row],[Landeskader
Punkte
Wurf]],"")</f>
        <v/>
      </c>
      <c r="J51" s="82" t="str">
        <f>IF(Table25[[#This Row],[Landeskader
Punkte
T-Test]]&gt;=0,Table25[[#This Row],[Landeskader
Punkte
T-Test]],"")</f>
        <v/>
      </c>
      <c r="K51" s="83" t="str">
        <f>IF(Table25[[#This Row],[Punkte GESAMT]]&gt;=0,Table25[[#This Row],[Punkte GESAMT]],"")</f>
        <v/>
      </c>
      <c r="L51" s="84" t="str">
        <f>IF(Table25[[#This Row],[finale
Körpergröße '[cm']]]&gt;0,Table25[[#This Row],[finale
Körpergröße '[cm']]],"")</f>
        <v/>
      </c>
      <c r="M51" s="85" t="str">
        <f>Table25[[#This Row],[Z Score KF]]</f>
        <v/>
      </c>
      <c r="N51" s="86" t="str">
        <f>IF(Table25[[#This Row],[Jump &amp; Reach 
(CMJ) max.]]&gt;0,Table25[[#This Row],[Jump &amp; Reach 
(CMJ) max.]],"")</f>
        <v/>
      </c>
      <c r="O51" s="87" t="str">
        <f>IF(Table25[[#This Row],[Sprunghöhe
(CMJ) '[cm']]]&gt;0,Table25[[#This Row],[Sprunghöhe
(CMJ) '[cm']]],"")</f>
        <v/>
      </c>
      <c r="P51" s="88" t="str">
        <f>IF(Table25[[#This Row],[Punkte CMJ]]&gt;=0,Table25[[#This Row],[Punkte CMJ]],"")</f>
        <v/>
      </c>
      <c r="Q51" s="85" t="str">
        <f>Table25[[#This Row],[Z-Score CMJ]]</f>
        <v/>
      </c>
      <c r="R51" s="86" t="str">
        <f>IF(Table25[[#This Row],[Jump &amp; Reach 
(Spike) max.]]&gt;0,Table25[[#This Row],[Jump &amp; Reach 
(Spike) max.]],"")</f>
        <v/>
      </c>
      <c r="S51" s="80" t="str">
        <f>IF(Table25[[#This Row],[Sprunghöhe 
Spike '[cm']]]&gt;0,Table25[[#This Row],[Sprunghöhe 
Spike '[cm']]],"")</f>
        <v/>
      </c>
      <c r="T51" s="88" t="str">
        <f>IF(Table25[[#This Row],[Punkte Spike]]&gt;=0,Table25[[#This Row],[Punkte Spike]],"")</f>
        <v/>
      </c>
      <c r="U51" s="85" t="str">
        <f>Table25[[#This Row],[Z Score Spike]]</f>
        <v/>
      </c>
      <c r="V51" s="89" t="str">
        <f>Table25[[#This Row],[Sprung gesamt]]</f>
        <v/>
      </c>
      <c r="W51" s="86" t="str">
        <f>IF(Table25[[#This Row],[Med.Ball Stoß max.
(sitzend) '[cm']]]&gt;0,Table25[[#This Row],[Med.Ball Stoß max.
(sitzend) '[cm']]],"")</f>
        <v/>
      </c>
      <c r="X51" s="88" t="str">
        <f>IF(Table25[[#This Row],[Punkte Stoß]]&gt;=0,Table25[[#This Row],[Punkte Stoß]],"")</f>
        <v/>
      </c>
      <c r="Y51" s="90" t="str">
        <f>Table25[[#This Row],[Z Score Stoß]]</f>
        <v/>
      </c>
      <c r="Z51" s="86" t="str">
        <f>IF(Table25[[#This Row],[Med.Ball Wurf max.
(stehend) '[cm']]]&gt;0,Table25[[#This Row],[Med.Ball Wurf max.
(stehend) '[cm']]],"")</f>
        <v/>
      </c>
      <c r="AA51" s="88" t="str">
        <f>IF(Table25[[#This Row],[Punkte Wurf '[steh.']]]&gt;=0,Table25[[#This Row],[Punkte Wurf '[steh.']]],"")</f>
        <v/>
      </c>
      <c r="AB51" s="85" t="str">
        <f>Table25[[#This Row],[Z Score Wurf]]</f>
        <v/>
      </c>
      <c r="AC51" s="86" t="str">
        <f>IF(Table25[[#This Row],[Schlagballwurf
max.
'[km/h']]]&gt;0,Table25[[#This Row],[Schlagballwurf
max.
'[km/h']]],"")</f>
        <v/>
      </c>
      <c r="AD51" s="88" t="str">
        <f>IF(Table25[[#This Row],[Punkte
Schlagballwurf]]&gt;=0,Table25[[#This Row],[Punkte
Schlagballwurf]],"")</f>
        <v/>
      </c>
      <c r="AE51" s="85" t="str">
        <f>Table25[[#This Row],[Z Score Schlagball]]</f>
        <v/>
      </c>
      <c r="AF51" s="89" t="str">
        <f>Table25[[#This Row],[Wurf gesamt]]</f>
        <v/>
      </c>
      <c r="AG51" s="84" t="str">
        <f>IF(Table25[[#This Row],[T-Test
max.links + max.rechts /2]]&gt;0,Table25[[#This Row],[T-Test
max.links + max.rechts /2]],"")</f>
        <v/>
      </c>
      <c r="AH51" s="88" t="str">
        <f>IF(Table25[[#This Row],[Punkte
T-Test]]&gt;=0,Table25[[#This Row],[Punkte
T-Test]],"")</f>
        <v/>
      </c>
      <c r="AI51" s="85" t="str">
        <f>Table25[[#This Row],[Z Score T-Test]]</f>
        <v/>
      </c>
    </row>
    <row r="52" spans="1:35" x14ac:dyDescent="0.45">
      <c r="A52" s="80" t="str">
        <f>IF(Table25[[#This Row],[Nr.]]&gt;0,Table25[[#This Row],[Nr.]],"")</f>
        <v/>
      </c>
      <c r="B52" s="80" t="str">
        <f>IF(Table25[[#This Row],[Vorname]]&gt;0,Table25[[#This Row],[Vorname]],"")</f>
        <v/>
      </c>
      <c r="C52" s="80" t="str">
        <f>IF(Table25[[#This Row],[Name]]&gt;0,Table25[[#This Row],[Name]],"")</f>
        <v/>
      </c>
      <c r="D52" s="81" t="str">
        <f>IF(Table25[[#This Row],[Geb.Datum
'[TT.MM.JJJJ']]]&gt;0,Table25[[#This Row],[Geb.Datum
'[TT.MM.JJJJ']]],"")</f>
        <v/>
      </c>
      <c r="E52" s="96" t="str">
        <f>IF(Table25[[#This Row],[Position '[L/AA/MB/S/D']]]&gt;0,Table25[[#This Row],[Position '[L/AA/MB/S/D']]],"")</f>
        <v/>
      </c>
      <c r="F52" s="81" t="str">
        <f>IF(Table25[[#This Row],[Händigkeit '[L/R']]]&gt;0,Table25[[#This Row],[Händigkeit '[L/R']]],"")</f>
        <v/>
      </c>
      <c r="G52" s="82" t="str">
        <f>IF(Table25[[#This Row],[Landeskader
Punkte
Anthro]]&gt;=0,Table25[[#This Row],[Landeskader
Punkte
Anthro]],"")</f>
        <v/>
      </c>
      <c r="H52" s="82" t="str">
        <f>IF(Table25[[#This Row],[Landeskader
Punkte
Sprung]]&gt;=0,Table25[[#This Row],[Landeskader
Punkte
Sprung]],"")</f>
        <v/>
      </c>
      <c r="I52" s="82" t="str">
        <f>IF(Table25[[#This Row],[Landeskader
Punkte
Wurf]]&gt;=0,Table25[[#This Row],[Landeskader
Punkte
Wurf]],"")</f>
        <v/>
      </c>
      <c r="J52" s="82" t="str">
        <f>IF(Table25[[#This Row],[Landeskader
Punkte
T-Test]]&gt;=0,Table25[[#This Row],[Landeskader
Punkte
T-Test]],"")</f>
        <v/>
      </c>
      <c r="K52" s="83" t="str">
        <f>IF(Table25[[#This Row],[Punkte GESAMT]]&gt;=0,Table25[[#This Row],[Punkte GESAMT]],"")</f>
        <v/>
      </c>
      <c r="L52" s="84" t="str">
        <f>IF(Table25[[#This Row],[finale
Körpergröße '[cm']]]&gt;0,Table25[[#This Row],[finale
Körpergröße '[cm']]],"")</f>
        <v/>
      </c>
      <c r="M52" s="85" t="str">
        <f>Table25[[#This Row],[Z Score KF]]</f>
        <v/>
      </c>
      <c r="N52" s="86" t="str">
        <f>IF(Table25[[#This Row],[Jump &amp; Reach 
(CMJ) max.]]&gt;0,Table25[[#This Row],[Jump &amp; Reach 
(CMJ) max.]],"")</f>
        <v/>
      </c>
      <c r="O52" s="87" t="str">
        <f>IF(Table25[[#This Row],[Sprunghöhe
(CMJ) '[cm']]]&gt;0,Table25[[#This Row],[Sprunghöhe
(CMJ) '[cm']]],"")</f>
        <v/>
      </c>
      <c r="P52" s="88" t="str">
        <f>IF(Table25[[#This Row],[Punkte CMJ]]&gt;=0,Table25[[#This Row],[Punkte CMJ]],"")</f>
        <v/>
      </c>
      <c r="Q52" s="85" t="str">
        <f>Table25[[#This Row],[Z-Score CMJ]]</f>
        <v/>
      </c>
      <c r="R52" s="86" t="str">
        <f>IF(Table25[[#This Row],[Jump &amp; Reach 
(Spike) max.]]&gt;0,Table25[[#This Row],[Jump &amp; Reach 
(Spike) max.]],"")</f>
        <v/>
      </c>
      <c r="S52" s="80" t="str">
        <f>IF(Table25[[#This Row],[Sprunghöhe 
Spike '[cm']]]&gt;0,Table25[[#This Row],[Sprunghöhe 
Spike '[cm']]],"")</f>
        <v/>
      </c>
      <c r="T52" s="88" t="str">
        <f>IF(Table25[[#This Row],[Punkte Spike]]&gt;=0,Table25[[#This Row],[Punkte Spike]],"")</f>
        <v/>
      </c>
      <c r="U52" s="85" t="str">
        <f>Table25[[#This Row],[Z Score Spike]]</f>
        <v/>
      </c>
      <c r="V52" s="89" t="str">
        <f>Table25[[#This Row],[Sprung gesamt]]</f>
        <v/>
      </c>
      <c r="W52" s="86" t="str">
        <f>IF(Table25[[#This Row],[Med.Ball Stoß max.
(sitzend) '[cm']]]&gt;0,Table25[[#This Row],[Med.Ball Stoß max.
(sitzend) '[cm']]],"")</f>
        <v/>
      </c>
      <c r="X52" s="88" t="str">
        <f>IF(Table25[[#This Row],[Punkte Stoß]]&gt;=0,Table25[[#This Row],[Punkte Stoß]],"")</f>
        <v/>
      </c>
      <c r="Y52" s="90" t="str">
        <f>Table25[[#This Row],[Z Score Stoß]]</f>
        <v/>
      </c>
      <c r="Z52" s="86" t="str">
        <f>IF(Table25[[#This Row],[Med.Ball Wurf max.
(stehend) '[cm']]]&gt;0,Table25[[#This Row],[Med.Ball Wurf max.
(stehend) '[cm']]],"")</f>
        <v/>
      </c>
      <c r="AA52" s="88" t="str">
        <f>IF(Table25[[#This Row],[Punkte Wurf '[steh.']]]&gt;=0,Table25[[#This Row],[Punkte Wurf '[steh.']]],"")</f>
        <v/>
      </c>
      <c r="AB52" s="85" t="str">
        <f>Table25[[#This Row],[Z Score Wurf]]</f>
        <v/>
      </c>
      <c r="AC52" s="86" t="str">
        <f>IF(Table25[[#This Row],[Schlagballwurf
max.
'[km/h']]]&gt;0,Table25[[#This Row],[Schlagballwurf
max.
'[km/h']]],"")</f>
        <v/>
      </c>
      <c r="AD52" s="88" t="str">
        <f>IF(Table25[[#This Row],[Punkte
Schlagballwurf]]&gt;=0,Table25[[#This Row],[Punkte
Schlagballwurf]],"")</f>
        <v/>
      </c>
      <c r="AE52" s="85" t="str">
        <f>Table25[[#This Row],[Z Score Schlagball]]</f>
        <v/>
      </c>
      <c r="AF52" s="89" t="str">
        <f>Table25[[#This Row],[Wurf gesamt]]</f>
        <v/>
      </c>
      <c r="AG52" s="84" t="str">
        <f>IF(Table25[[#This Row],[T-Test
max.links + max.rechts /2]]&gt;0,Table25[[#This Row],[T-Test
max.links + max.rechts /2]],"")</f>
        <v/>
      </c>
      <c r="AH52" s="88" t="str">
        <f>IF(Table25[[#This Row],[Punkte
T-Test]]&gt;=0,Table25[[#This Row],[Punkte
T-Test]],"")</f>
        <v/>
      </c>
      <c r="AI52" s="85" t="str">
        <f>Table25[[#This Row],[Z Score T-Test]]</f>
        <v/>
      </c>
    </row>
    <row r="53" spans="1:35" x14ac:dyDescent="0.45">
      <c r="A53" s="80" t="str">
        <f>IF(Table25[[#This Row],[Nr.]]&gt;0,Table25[[#This Row],[Nr.]],"")</f>
        <v/>
      </c>
      <c r="B53" s="80" t="str">
        <f>IF(Table25[[#This Row],[Vorname]]&gt;0,Table25[[#This Row],[Vorname]],"")</f>
        <v/>
      </c>
      <c r="C53" s="80" t="str">
        <f>IF(Table25[[#This Row],[Name]]&gt;0,Table25[[#This Row],[Name]],"")</f>
        <v/>
      </c>
      <c r="D53" s="81" t="str">
        <f>IF(Table25[[#This Row],[Geb.Datum
'[TT.MM.JJJJ']]]&gt;0,Table25[[#This Row],[Geb.Datum
'[TT.MM.JJJJ']]],"")</f>
        <v/>
      </c>
      <c r="E53" s="96" t="str">
        <f>IF(Table25[[#This Row],[Position '[L/AA/MB/S/D']]]&gt;0,Table25[[#This Row],[Position '[L/AA/MB/S/D']]],"")</f>
        <v/>
      </c>
      <c r="F53" s="81" t="str">
        <f>IF(Table25[[#This Row],[Händigkeit '[L/R']]]&gt;0,Table25[[#This Row],[Händigkeit '[L/R']]],"")</f>
        <v/>
      </c>
      <c r="G53" s="82" t="str">
        <f>IF(Table25[[#This Row],[Landeskader
Punkte
Anthro]]&gt;=0,Table25[[#This Row],[Landeskader
Punkte
Anthro]],"")</f>
        <v/>
      </c>
      <c r="H53" s="82" t="str">
        <f>IF(Table25[[#This Row],[Landeskader
Punkte
Sprung]]&gt;=0,Table25[[#This Row],[Landeskader
Punkte
Sprung]],"")</f>
        <v/>
      </c>
      <c r="I53" s="82" t="str">
        <f>IF(Table25[[#This Row],[Landeskader
Punkte
Wurf]]&gt;=0,Table25[[#This Row],[Landeskader
Punkte
Wurf]],"")</f>
        <v/>
      </c>
      <c r="J53" s="82" t="str">
        <f>IF(Table25[[#This Row],[Landeskader
Punkte
T-Test]]&gt;=0,Table25[[#This Row],[Landeskader
Punkte
T-Test]],"")</f>
        <v/>
      </c>
      <c r="K53" s="83" t="str">
        <f>IF(Table25[[#This Row],[Punkte GESAMT]]&gt;=0,Table25[[#This Row],[Punkte GESAMT]],"")</f>
        <v/>
      </c>
      <c r="L53" s="84" t="str">
        <f>IF(Table25[[#This Row],[finale
Körpergröße '[cm']]]&gt;0,Table25[[#This Row],[finale
Körpergröße '[cm']]],"")</f>
        <v/>
      </c>
      <c r="M53" s="85" t="str">
        <f>Table25[[#This Row],[Z Score KF]]</f>
        <v/>
      </c>
      <c r="N53" s="86" t="str">
        <f>IF(Table25[[#This Row],[Jump &amp; Reach 
(CMJ) max.]]&gt;0,Table25[[#This Row],[Jump &amp; Reach 
(CMJ) max.]],"")</f>
        <v/>
      </c>
      <c r="O53" s="87" t="str">
        <f>IF(Table25[[#This Row],[Sprunghöhe
(CMJ) '[cm']]]&gt;0,Table25[[#This Row],[Sprunghöhe
(CMJ) '[cm']]],"")</f>
        <v/>
      </c>
      <c r="P53" s="88" t="str">
        <f>IF(Table25[[#This Row],[Punkte CMJ]]&gt;=0,Table25[[#This Row],[Punkte CMJ]],"")</f>
        <v/>
      </c>
      <c r="Q53" s="85" t="str">
        <f>Table25[[#This Row],[Z-Score CMJ]]</f>
        <v/>
      </c>
      <c r="R53" s="86" t="str">
        <f>IF(Table25[[#This Row],[Jump &amp; Reach 
(Spike) max.]]&gt;0,Table25[[#This Row],[Jump &amp; Reach 
(Spike) max.]],"")</f>
        <v/>
      </c>
      <c r="S53" s="80" t="str">
        <f>IF(Table25[[#This Row],[Sprunghöhe 
Spike '[cm']]]&gt;0,Table25[[#This Row],[Sprunghöhe 
Spike '[cm']]],"")</f>
        <v/>
      </c>
      <c r="T53" s="88" t="str">
        <f>IF(Table25[[#This Row],[Punkte Spike]]&gt;=0,Table25[[#This Row],[Punkte Spike]],"")</f>
        <v/>
      </c>
      <c r="U53" s="85" t="str">
        <f>Table25[[#This Row],[Z Score Spike]]</f>
        <v/>
      </c>
      <c r="V53" s="89" t="str">
        <f>Table25[[#This Row],[Sprung gesamt]]</f>
        <v/>
      </c>
      <c r="W53" s="86" t="str">
        <f>IF(Table25[[#This Row],[Med.Ball Stoß max.
(sitzend) '[cm']]]&gt;0,Table25[[#This Row],[Med.Ball Stoß max.
(sitzend) '[cm']]],"")</f>
        <v/>
      </c>
      <c r="X53" s="88" t="str">
        <f>IF(Table25[[#This Row],[Punkte Stoß]]&gt;=0,Table25[[#This Row],[Punkte Stoß]],"")</f>
        <v/>
      </c>
      <c r="Y53" s="90" t="str">
        <f>Table25[[#This Row],[Z Score Stoß]]</f>
        <v/>
      </c>
      <c r="Z53" s="86" t="str">
        <f>IF(Table25[[#This Row],[Med.Ball Wurf max.
(stehend) '[cm']]]&gt;0,Table25[[#This Row],[Med.Ball Wurf max.
(stehend) '[cm']]],"")</f>
        <v/>
      </c>
      <c r="AA53" s="88" t="str">
        <f>IF(Table25[[#This Row],[Punkte Wurf '[steh.']]]&gt;=0,Table25[[#This Row],[Punkte Wurf '[steh.']]],"")</f>
        <v/>
      </c>
      <c r="AB53" s="85" t="str">
        <f>Table25[[#This Row],[Z Score Wurf]]</f>
        <v/>
      </c>
      <c r="AC53" s="86" t="str">
        <f>IF(Table25[[#This Row],[Schlagballwurf
max.
'[km/h']]]&gt;0,Table25[[#This Row],[Schlagballwurf
max.
'[km/h']]],"")</f>
        <v/>
      </c>
      <c r="AD53" s="88" t="str">
        <f>IF(Table25[[#This Row],[Punkte
Schlagballwurf]]&gt;=0,Table25[[#This Row],[Punkte
Schlagballwurf]],"")</f>
        <v/>
      </c>
      <c r="AE53" s="85" t="str">
        <f>Table25[[#This Row],[Z Score Schlagball]]</f>
        <v/>
      </c>
      <c r="AF53" s="89" t="str">
        <f>Table25[[#This Row],[Wurf gesamt]]</f>
        <v/>
      </c>
      <c r="AG53" s="84" t="str">
        <f>IF(Table25[[#This Row],[T-Test
max.links + max.rechts /2]]&gt;0,Table25[[#This Row],[T-Test
max.links + max.rechts /2]],"")</f>
        <v/>
      </c>
      <c r="AH53" s="88" t="str">
        <f>IF(Table25[[#This Row],[Punkte
T-Test]]&gt;=0,Table25[[#This Row],[Punkte
T-Test]],"")</f>
        <v/>
      </c>
      <c r="AI53" s="85" t="str">
        <f>Table25[[#This Row],[Z Score T-Test]]</f>
        <v/>
      </c>
    </row>
    <row r="54" spans="1:35" x14ac:dyDescent="0.45">
      <c r="A54" s="80" t="str">
        <f>IF(Table25[[#This Row],[Nr.]]&gt;0,Table25[[#This Row],[Nr.]],"")</f>
        <v/>
      </c>
      <c r="B54" s="80" t="str">
        <f>IF(Table25[[#This Row],[Vorname]]&gt;0,Table25[[#This Row],[Vorname]],"")</f>
        <v/>
      </c>
      <c r="C54" s="80" t="str">
        <f>IF(Table25[[#This Row],[Name]]&gt;0,Table25[[#This Row],[Name]],"")</f>
        <v/>
      </c>
      <c r="D54" s="81" t="str">
        <f>IF(Table25[[#This Row],[Geb.Datum
'[TT.MM.JJJJ']]]&gt;0,Table25[[#This Row],[Geb.Datum
'[TT.MM.JJJJ']]],"")</f>
        <v/>
      </c>
      <c r="E54" s="96" t="str">
        <f>IF(Table25[[#This Row],[Position '[L/AA/MB/S/D']]]&gt;0,Table25[[#This Row],[Position '[L/AA/MB/S/D']]],"")</f>
        <v/>
      </c>
      <c r="F54" s="81" t="str">
        <f>IF(Table25[[#This Row],[Händigkeit '[L/R']]]&gt;0,Table25[[#This Row],[Händigkeit '[L/R']]],"")</f>
        <v/>
      </c>
      <c r="G54" s="82" t="str">
        <f>IF(Table25[[#This Row],[Landeskader
Punkte
Anthro]]&gt;=0,Table25[[#This Row],[Landeskader
Punkte
Anthro]],"")</f>
        <v/>
      </c>
      <c r="H54" s="82" t="str">
        <f>IF(Table25[[#This Row],[Landeskader
Punkte
Sprung]]&gt;=0,Table25[[#This Row],[Landeskader
Punkte
Sprung]],"")</f>
        <v/>
      </c>
      <c r="I54" s="82" t="str">
        <f>IF(Table25[[#This Row],[Landeskader
Punkte
Wurf]]&gt;=0,Table25[[#This Row],[Landeskader
Punkte
Wurf]],"")</f>
        <v/>
      </c>
      <c r="J54" s="82" t="str">
        <f>IF(Table25[[#This Row],[Landeskader
Punkte
T-Test]]&gt;=0,Table25[[#This Row],[Landeskader
Punkte
T-Test]],"")</f>
        <v/>
      </c>
      <c r="K54" s="83" t="str">
        <f>IF(Table25[[#This Row],[Punkte GESAMT]]&gt;=0,Table25[[#This Row],[Punkte GESAMT]],"")</f>
        <v/>
      </c>
      <c r="L54" s="84" t="str">
        <f>IF(Table25[[#This Row],[finale
Körpergröße '[cm']]]&gt;0,Table25[[#This Row],[finale
Körpergröße '[cm']]],"")</f>
        <v/>
      </c>
      <c r="M54" s="85" t="str">
        <f>Table25[[#This Row],[Z Score KF]]</f>
        <v/>
      </c>
      <c r="N54" s="86" t="str">
        <f>IF(Table25[[#This Row],[Jump &amp; Reach 
(CMJ) max.]]&gt;0,Table25[[#This Row],[Jump &amp; Reach 
(CMJ) max.]],"")</f>
        <v/>
      </c>
      <c r="O54" s="87" t="str">
        <f>IF(Table25[[#This Row],[Sprunghöhe
(CMJ) '[cm']]]&gt;0,Table25[[#This Row],[Sprunghöhe
(CMJ) '[cm']]],"")</f>
        <v/>
      </c>
      <c r="P54" s="88" t="str">
        <f>IF(Table25[[#This Row],[Punkte CMJ]]&gt;=0,Table25[[#This Row],[Punkte CMJ]],"")</f>
        <v/>
      </c>
      <c r="Q54" s="85" t="str">
        <f>Table25[[#This Row],[Z-Score CMJ]]</f>
        <v/>
      </c>
      <c r="R54" s="86" t="str">
        <f>IF(Table25[[#This Row],[Jump &amp; Reach 
(Spike) max.]]&gt;0,Table25[[#This Row],[Jump &amp; Reach 
(Spike) max.]],"")</f>
        <v/>
      </c>
      <c r="S54" s="80" t="str">
        <f>IF(Table25[[#This Row],[Sprunghöhe 
Spike '[cm']]]&gt;0,Table25[[#This Row],[Sprunghöhe 
Spike '[cm']]],"")</f>
        <v/>
      </c>
      <c r="T54" s="88" t="str">
        <f>IF(Table25[[#This Row],[Punkte Spike]]&gt;=0,Table25[[#This Row],[Punkte Spike]],"")</f>
        <v/>
      </c>
      <c r="U54" s="85" t="str">
        <f>Table25[[#This Row],[Z Score Spike]]</f>
        <v/>
      </c>
      <c r="V54" s="89" t="str">
        <f>Table25[[#This Row],[Sprung gesamt]]</f>
        <v/>
      </c>
      <c r="W54" s="86" t="str">
        <f>IF(Table25[[#This Row],[Med.Ball Stoß max.
(sitzend) '[cm']]]&gt;0,Table25[[#This Row],[Med.Ball Stoß max.
(sitzend) '[cm']]],"")</f>
        <v/>
      </c>
      <c r="X54" s="88" t="str">
        <f>IF(Table25[[#This Row],[Punkte Stoß]]&gt;=0,Table25[[#This Row],[Punkte Stoß]],"")</f>
        <v/>
      </c>
      <c r="Y54" s="90" t="str">
        <f>Table25[[#This Row],[Z Score Stoß]]</f>
        <v/>
      </c>
      <c r="Z54" s="86" t="str">
        <f>IF(Table25[[#This Row],[Med.Ball Wurf max.
(stehend) '[cm']]]&gt;0,Table25[[#This Row],[Med.Ball Wurf max.
(stehend) '[cm']]],"")</f>
        <v/>
      </c>
      <c r="AA54" s="88" t="str">
        <f>IF(Table25[[#This Row],[Punkte Wurf '[steh.']]]&gt;=0,Table25[[#This Row],[Punkte Wurf '[steh.']]],"")</f>
        <v/>
      </c>
      <c r="AB54" s="85" t="str">
        <f>Table25[[#This Row],[Z Score Wurf]]</f>
        <v/>
      </c>
      <c r="AC54" s="86" t="str">
        <f>IF(Table25[[#This Row],[Schlagballwurf
max.
'[km/h']]]&gt;0,Table25[[#This Row],[Schlagballwurf
max.
'[km/h']]],"")</f>
        <v/>
      </c>
      <c r="AD54" s="88" t="str">
        <f>IF(Table25[[#This Row],[Punkte
Schlagballwurf]]&gt;=0,Table25[[#This Row],[Punkte
Schlagballwurf]],"")</f>
        <v/>
      </c>
      <c r="AE54" s="85" t="str">
        <f>Table25[[#This Row],[Z Score Schlagball]]</f>
        <v/>
      </c>
      <c r="AF54" s="89" t="str">
        <f>Table25[[#This Row],[Wurf gesamt]]</f>
        <v/>
      </c>
      <c r="AG54" s="84" t="str">
        <f>IF(Table25[[#This Row],[T-Test
max.links + max.rechts /2]]&gt;0,Table25[[#This Row],[T-Test
max.links + max.rechts /2]],"")</f>
        <v/>
      </c>
      <c r="AH54" s="88" t="str">
        <f>IF(Table25[[#This Row],[Punkte
T-Test]]&gt;=0,Table25[[#This Row],[Punkte
T-Test]],"")</f>
        <v/>
      </c>
      <c r="AI54" s="85" t="str">
        <f>Table25[[#This Row],[Z Score T-Test]]</f>
        <v/>
      </c>
    </row>
    <row r="55" spans="1:35" x14ac:dyDescent="0.45">
      <c r="A55" s="80" t="str">
        <f>IF(Table25[[#This Row],[Nr.]]&gt;0,Table25[[#This Row],[Nr.]],"")</f>
        <v/>
      </c>
      <c r="B55" s="80" t="str">
        <f>IF(Table25[[#This Row],[Vorname]]&gt;0,Table25[[#This Row],[Vorname]],"")</f>
        <v/>
      </c>
      <c r="C55" s="80" t="str">
        <f>IF(Table25[[#This Row],[Name]]&gt;0,Table25[[#This Row],[Name]],"")</f>
        <v/>
      </c>
      <c r="D55" s="81" t="str">
        <f>IF(Table25[[#This Row],[Geb.Datum
'[TT.MM.JJJJ']]]&gt;0,Table25[[#This Row],[Geb.Datum
'[TT.MM.JJJJ']]],"")</f>
        <v/>
      </c>
      <c r="E55" s="96" t="str">
        <f>IF(Table25[[#This Row],[Position '[L/AA/MB/S/D']]]&gt;0,Table25[[#This Row],[Position '[L/AA/MB/S/D']]],"")</f>
        <v/>
      </c>
      <c r="F55" s="81" t="str">
        <f>IF(Table25[[#This Row],[Händigkeit '[L/R']]]&gt;0,Table25[[#This Row],[Händigkeit '[L/R']]],"")</f>
        <v/>
      </c>
      <c r="G55" s="82" t="str">
        <f>IF(Table25[[#This Row],[Landeskader
Punkte
Anthro]]&gt;=0,Table25[[#This Row],[Landeskader
Punkte
Anthro]],"")</f>
        <v/>
      </c>
      <c r="H55" s="82" t="str">
        <f>IF(Table25[[#This Row],[Landeskader
Punkte
Sprung]]&gt;=0,Table25[[#This Row],[Landeskader
Punkte
Sprung]],"")</f>
        <v/>
      </c>
      <c r="I55" s="82" t="str">
        <f>IF(Table25[[#This Row],[Landeskader
Punkte
Wurf]]&gt;=0,Table25[[#This Row],[Landeskader
Punkte
Wurf]],"")</f>
        <v/>
      </c>
      <c r="J55" s="82" t="str">
        <f>IF(Table25[[#This Row],[Landeskader
Punkte
T-Test]]&gt;=0,Table25[[#This Row],[Landeskader
Punkte
T-Test]],"")</f>
        <v/>
      </c>
      <c r="K55" s="83" t="str">
        <f>IF(Table25[[#This Row],[Punkte GESAMT]]&gt;=0,Table25[[#This Row],[Punkte GESAMT]],"")</f>
        <v/>
      </c>
      <c r="L55" s="84" t="str">
        <f>IF(Table25[[#This Row],[finale
Körpergröße '[cm']]]&gt;0,Table25[[#This Row],[finale
Körpergröße '[cm']]],"")</f>
        <v/>
      </c>
      <c r="M55" s="85" t="str">
        <f>Table25[[#This Row],[Z Score KF]]</f>
        <v/>
      </c>
      <c r="N55" s="86" t="str">
        <f>IF(Table25[[#This Row],[Jump &amp; Reach 
(CMJ) max.]]&gt;0,Table25[[#This Row],[Jump &amp; Reach 
(CMJ) max.]],"")</f>
        <v/>
      </c>
      <c r="O55" s="87" t="str">
        <f>IF(Table25[[#This Row],[Sprunghöhe
(CMJ) '[cm']]]&gt;0,Table25[[#This Row],[Sprunghöhe
(CMJ) '[cm']]],"")</f>
        <v/>
      </c>
      <c r="P55" s="88" t="str">
        <f>IF(Table25[[#This Row],[Punkte CMJ]]&gt;=0,Table25[[#This Row],[Punkte CMJ]],"")</f>
        <v/>
      </c>
      <c r="Q55" s="85" t="str">
        <f>Table25[[#This Row],[Z-Score CMJ]]</f>
        <v/>
      </c>
      <c r="R55" s="86" t="str">
        <f>IF(Table25[[#This Row],[Jump &amp; Reach 
(Spike) max.]]&gt;0,Table25[[#This Row],[Jump &amp; Reach 
(Spike) max.]],"")</f>
        <v/>
      </c>
      <c r="S55" s="80" t="str">
        <f>IF(Table25[[#This Row],[Sprunghöhe 
Spike '[cm']]]&gt;0,Table25[[#This Row],[Sprunghöhe 
Spike '[cm']]],"")</f>
        <v/>
      </c>
      <c r="T55" s="88" t="str">
        <f>IF(Table25[[#This Row],[Punkte Spike]]&gt;=0,Table25[[#This Row],[Punkte Spike]],"")</f>
        <v/>
      </c>
      <c r="U55" s="85" t="str">
        <f>Table25[[#This Row],[Z Score Spike]]</f>
        <v/>
      </c>
      <c r="V55" s="89" t="str">
        <f>Table25[[#This Row],[Sprung gesamt]]</f>
        <v/>
      </c>
      <c r="W55" s="86" t="str">
        <f>IF(Table25[[#This Row],[Med.Ball Stoß max.
(sitzend) '[cm']]]&gt;0,Table25[[#This Row],[Med.Ball Stoß max.
(sitzend) '[cm']]],"")</f>
        <v/>
      </c>
      <c r="X55" s="88" t="str">
        <f>IF(Table25[[#This Row],[Punkte Stoß]]&gt;=0,Table25[[#This Row],[Punkte Stoß]],"")</f>
        <v/>
      </c>
      <c r="Y55" s="90" t="str">
        <f>Table25[[#This Row],[Z Score Stoß]]</f>
        <v/>
      </c>
      <c r="Z55" s="86" t="str">
        <f>IF(Table25[[#This Row],[Med.Ball Wurf max.
(stehend) '[cm']]]&gt;0,Table25[[#This Row],[Med.Ball Wurf max.
(stehend) '[cm']]],"")</f>
        <v/>
      </c>
      <c r="AA55" s="88" t="str">
        <f>IF(Table25[[#This Row],[Punkte Wurf '[steh.']]]&gt;=0,Table25[[#This Row],[Punkte Wurf '[steh.']]],"")</f>
        <v/>
      </c>
      <c r="AB55" s="85" t="str">
        <f>Table25[[#This Row],[Z Score Wurf]]</f>
        <v/>
      </c>
      <c r="AC55" s="86" t="str">
        <f>IF(Table25[[#This Row],[Schlagballwurf
max.
'[km/h']]]&gt;0,Table25[[#This Row],[Schlagballwurf
max.
'[km/h']]],"")</f>
        <v/>
      </c>
      <c r="AD55" s="88" t="str">
        <f>IF(Table25[[#This Row],[Punkte
Schlagballwurf]]&gt;=0,Table25[[#This Row],[Punkte
Schlagballwurf]],"")</f>
        <v/>
      </c>
      <c r="AE55" s="85" t="str">
        <f>Table25[[#This Row],[Z Score Schlagball]]</f>
        <v/>
      </c>
      <c r="AF55" s="89" t="str">
        <f>Table25[[#This Row],[Wurf gesamt]]</f>
        <v/>
      </c>
      <c r="AG55" s="84" t="str">
        <f>IF(Table25[[#This Row],[T-Test
max.links + max.rechts /2]]&gt;0,Table25[[#This Row],[T-Test
max.links + max.rechts /2]],"")</f>
        <v/>
      </c>
      <c r="AH55" s="88" t="str">
        <f>IF(Table25[[#This Row],[Punkte
T-Test]]&gt;=0,Table25[[#This Row],[Punkte
T-Test]],"")</f>
        <v/>
      </c>
      <c r="AI55" s="85" t="str">
        <f>Table25[[#This Row],[Z Score T-Test]]</f>
        <v/>
      </c>
    </row>
    <row r="56" spans="1:35" x14ac:dyDescent="0.45">
      <c r="A56" s="80" t="str">
        <f>IF(Table25[[#This Row],[Nr.]]&gt;0,Table25[[#This Row],[Nr.]],"")</f>
        <v/>
      </c>
      <c r="B56" s="80" t="str">
        <f>IF(Table25[[#This Row],[Vorname]]&gt;0,Table25[[#This Row],[Vorname]],"")</f>
        <v/>
      </c>
      <c r="C56" s="80" t="str">
        <f>IF(Table25[[#This Row],[Name]]&gt;0,Table25[[#This Row],[Name]],"")</f>
        <v/>
      </c>
      <c r="D56" s="81" t="str">
        <f>IF(Table25[[#This Row],[Geb.Datum
'[TT.MM.JJJJ']]]&gt;0,Table25[[#This Row],[Geb.Datum
'[TT.MM.JJJJ']]],"")</f>
        <v/>
      </c>
      <c r="E56" s="96" t="str">
        <f>IF(Table25[[#This Row],[Position '[L/AA/MB/S/D']]]&gt;0,Table25[[#This Row],[Position '[L/AA/MB/S/D']]],"")</f>
        <v/>
      </c>
      <c r="F56" s="81" t="str">
        <f>IF(Table25[[#This Row],[Händigkeit '[L/R']]]&gt;0,Table25[[#This Row],[Händigkeit '[L/R']]],"")</f>
        <v/>
      </c>
      <c r="G56" s="82" t="str">
        <f>IF(Table25[[#This Row],[Landeskader
Punkte
Anthro]]&gt;=0,Table25[[#This Row],[Landeskader
Punkte
Anthro]],"")</f>
        <v/>
      </c>
      <c r="H56" s="82" t="str">
        <f>IF(Table25[[#This Row],[Landeskader
Punkte
Sprung]]&gt;=0,Table25[[#This Row],[Landeskader
Punkte
Sprung]],"")</f>
        <v/>
      </c>
      <c r="I56" s="82" t="str">
        <f>IF(Table25[[#This Row],[Landeskader
Punkte
Wurf]]&gt;=0,Table25[[#This Row],[Landeskader
Punkte
Wurf]],"")</f>
        <v/>
      </c>
      <c r="J56" s="82" t="str">
        <f>IF(Table25[[#This Row],[Landeskader
Punkte
T-Test]]&gt;=0,Table25[[#This Row],[Landeskader
Punkte
T-Test]],"")</f>
        <v/>
      </c>
      <c r="K56" s="83" t="str">
        <f>IF(Table25[[#This Row],[Punkte GESAMT]]&gt;=0,Table25[[#This Row],[Punkte GESAMT]],"")</f>
        <v/>
      </c>
      <c r="L56" s="84" t="str">
        <f>IF(Table25[[#This Row],[finale
Körpergröße '[cm']]]&gt;0,Table25[[#This Row],[finale
Körpergröße '[cm']]],"")</f>
        <v/>
      </c>
      <c r="M56" s="85" t="str">
        <f>Table25[[#This Row],[Z Score KF]]</f>
        <v/>
      </c>
      <c r="N56" s="86" t="str">
        <f>IF(Table25[[#This Row],[Jump &amp; Reach 
(CMJ) max.]]&gt;0,Table25[[#This Row],[Jump &amp; Reach 
(CMJ) max.]],"")</f>
        <v/>
      </c>
      <c r="O56" s="87" t="str">
        <f>IF(Table25[[#This Row],[Sprunghöhe
(CMJ) '[cm']]]&gt;0,Table25[[#This Row],[Sprunghöhe
(CMJ) '[cm']]],"")</f>
        <v/>
      </c>
      <c r="P56" s="88" t="str">
        <f>IF(Table25[[#This Row],[Punkte CMJ]]&gt;=0,Table25[[#This Row],[Punkte CMJ]],"")</f>
        <v/>
      </c>
      <c r="Q56" s="85" t="str">
        <f>Table25[[#This Row],[Z-Score CMJ]]</f>
        <v/>
      </c>
      <c r="R56" s="86" t="str">
        <f>IF(Table25[[#This Row],[Jump &amp; Reach 
(Spike) max.]]&gt;0,Table25[[#This Row],[Jump &amp; Reach 
(Spike) max.]],"")</f>
        <v/>
      </c>
      <c r="S56" s="80" t="str">
        <f>IF(Table25[[#This Row],[Sprunghöhe 
Spike '[cm']]]&gt;0,Table25[[#This Row],[Sprunghöhe 
Spike '[cm']]],"")</f>
        <v/>
      </c>
      <c r="T56" s="88" t="str">
        <f>IF(Table25[[#This Row],[Punkte Spike]]&gt;=0,Table25[[#This Row],[Punkte Spike]],"")</f>
        <v/>
      </c>
      <c r="U56" s="85" t="str">
        <f>Table25[[#This Row],[Z Score Spike]]</f>
        <v/>
      </c>
      <c r="V56" s="89" t="str">
        <f>Table25[[#This Row],[Sprung gesamt]]</f>
        <v/>
      </c>
      <c r="W56" s="86" t="str">
        <f>IF(Table25[[#This Row],[Med.Ball Stoß max.
(sitzend) '[cm']]]&gt;0,Table25[[#This Row],[Med.Ball Stoß max.
(sitzend) '[cm']]],"")</f>
        <v/>
      </c>
      <c r="X56" s="88" t="str">
        <f>IF(Table25[[#This Row],[Punkte Stoß]]&gt;=0,Table25[[#This Row],[Punkte Stoß]],"")</f>
        <v/>
      </c>
      <c r="Y56" s="90" t="str">
        <f>Table25[[#This Row],[Z Score Stoß]]</f>
        <v/>
      </c>
      <c r="Z56" s="86" t="str">
        <f>IF(Table25[[#This Row],[Med.Ball Wurf max.
(stehend) '[cm']]]&gt;0,Table25[[#This Row],[Med.Ball Wurf max.
(stehend) '[cm']]],"")</f>
        <v/>
      </c>
      <c r="AA56" s="88" t="str">
        <f>IF(Table25[[#This Row],[Punkte Wurf '[steh.']]]&gt;=0,Table25[[#This Row],[Punkte Wurf '[steh.']]],"")</f>
        <v/>
      </c>
      <c r="AB56" s="85" t="str">
        <f>Table25[[#This Row],[Z Score Wurf]]</f>
        <v/>
      </c>
      <c r="AC56" s="86" t="str">
        <f>IF(Table25[[#This Row],[Schlagballwurf
max.
'[km/h']]]&gt;0,Table25[[#This Row],[Schlagballwurf
max.
'[km/h']]],"")</f>
        <v/>
      </c>
      <c r="AD56" s="88" t="str">
        <f>IF(Table25[[#This Row],[Punkte
Schlagballwurf]]&gt;=0,Table25[[#This Row],[Punkte
Schlagballwurf]],"")</f>
        <v/>
      </c>
      <c r="AE56" s="85" t="str">
        <f>Table25[[#This Row],[Z Score Schlagball]]</f>
        <v/>
      </c>
      <c r="AF56" s="89" t="str">
        <f>Table25[[#This Row],[Wurf gesamt]]</f>
        <v/>
      </c>
      <c r="AG56" s="84" t="str">
        <f>IF(Table25[[#This Row],[T-Test
max.links + max.rechts /2]]&gt;0,Table25[[#This Row],[T-Test
max.links + max.rechts /2]],"")</f>
        <v/>
      </c>
      <c r="AH56" s="88" t="str">
        <f>IF(Table25[[#This Row],[Punkte
T-Test]]&gt;=0,Table25[[#This Row],[Punkte
T-Test]],"")</f>
        <v/>
      </c>
      <c r="AI56" s="85" t="str">
        <f>Table25[[#This Row],[Z Score T-Test]]</f>
        <v/>
      </c>
    </row>
    <row r="57" spans="1:35" x14ac:dyDescent="0.45">
      <c r="A57" s="80" t="str">
        <f>IF(Table25[[#This Row],[Nr.]]&gt;0,Table25[[#This Row],[Nr.]],"")</f>
        <v/>
      </c>
      <c r="B57" s="80" t="str">
        <f>IF(Table25[[#This Row],[Vorname]]&gt;0,Table25[[#This Row],[Vorname]],"")</f>
        <v/>
      </c>
      <c r="C57" s="80" t="str">
        <f>IF(Table25[[#This Row],[Name]]&gt;0,Table25[[#This Row],[Name]],"")</f>
        <v/>
      </c>
      <c r="D57" s="81" t="str">
        <f>IF(Table25[[#This Row],[Geb.Datum
'[TT.MM.JJJJ']]]&gt;0,Table25[[#This Row],[Geb.Datum
'[TT.MM.JJJJ']]],"")</f>
        <v/>
      </c>
      <c r="E57" s="96" t="str">
        <f>IF(Table25[[#This Row],[Position '[L/AA/MB/S/D']]]&gt;0,Table25[[#This Row],[Position '[L/AA/MB/S/D']]],"")</f>
        <v/>
      </c>
      <c r="F57" s="81" t="str">
        <f>IF(Table25[[#This Row],[Händigkeit '[L/R']]]&gt;0,Table25[[#This Row],[Händigkeit '[L/R']]],"")</f>
        <v/>
      </c>
      <c r="G57" s="82" t="str">
        <f>IF(Table25[[#This Row],[Landeskader
Punkte
Anthro]]&gt;=0,Table25[[#This Row],[Landeskader
Punkte
Anthro]],"")</f>
        <v/>
      </c>
      <c r="H57" s="82" t="str">
        <f>IF(Table25[[#This Row],[Landeskader
Punkte
Sprung]]&gt;=0,Table25[[#This Row],[Landeskader
Punkte
Sprung]],"")</f>
        <v/>
      </c>
      <c r="I57" s="82" t="str">
        <f>IF(Table25[[#This Row],[Landeskader
Punkte
Wurf]]&gt;=0,Table25[[#This Row],[Landeskader
Punkte
Wurf]],"")</f>
        <v/>
      </c>
      <c r="J57" s="82" t="str">
        <f>IF(Table25[[#This Row],[Landeskader
Punkte
T-Test]]&gt;=0,Table25[[#This Row],[Landeskader
Punkte
T-Test]],"")</f>
        <v/>
      </c>
      <c r="K57" s="83" t="str">
        <f>IF(Table25[[#This Row],[Punkte GESAMT]]&gt;=0,Table25[[#This Row],[Punkte GESAMT]],"")</f>
        <v/>
      </c>
      <c r="L57" s="84" t="str">
        <f>IF(Table25[[#This Row],[finale
Körpergröße '[cm']]]&gt;0,Table25[[#This Row],[finale
Körpergröße '[cm']]],"")</f>
        <v/>
      </c>
      <c r="M57" s="85" t="str">
        <f>Table25[[#This Row],[Z Score KF]]</f>
        <v/>
      </c>
      <c r="N57" s="86" t="str">
        <f>IF(Table25[[#This Row],[Jump &amp; Reach 
(CMJ) max.]]&gt;0,Table25[[#This Row],[Jump &amp; Reach 
(CMJ) max.]],"")</f>
        <v/>
      </c>
      <c r="O57" s="87" t="str">
        <f>IF(Table25[[#This Row],[Sprunghöhe
(CMJ) '[cm']]]&gt;0,Table25[[#This Row],[Sprunghöhe
(CMJ) '[cm']]],"")</f>
        <v/>
      </c>
      <c r="P57" s="88" t="str">
        <f>IF(Table25[[#This Row],[Punkte CMJ]]&gt;=0,Table25[[#This Row],[Punkte CMJ]],"")</f>
        <v/>
      </c>
      <c r="Q57" s="85" t="str">
        <f>Table25[[#This Row],[Z-Score CMJ]]</f>
        <v/>
      </c>
      <c r="R57" s="86" t="str">
        <f>IF(Table25[[#This Row],[Jump &amp; Reach 
(Spike) max.]]&gt;0,Table25[[#This Row],[Jump &amp; Reach 
(Spike) max.]],"")</f>
        <v/>
      </c>
      <c r="S57" s="80" t="str">
        <f>IF(Table25[[#This Row],[Sprunghöhe 
Spike '[cm']]]&gt;0,Table25[[#This Row],[Sprunghöhe 
Spike '[cm']]],"")</f>
        <v/>
      </c>
      <c r="T57" s="88" t="str">
        <f>IF(Table25[[#This Row],[Punkte Spike]]&gt;=0,Table25[[#This Row],[Punkte Spike]],"")</f>
        <v/>
      </c>
      <c r="U57" s="85" t="str">
        <f>Table25[[#This Row],[Z Score Spike]]</f>
        <v/>
      </c>
      <c r="V57" s="89" t="str">
        <f>Table25[[#This Row],[Sprung gesamt]]</f>
        <v/>
      </c>
      <c r="W57" s="86" t="str">
        <f>IF(Table25[[#This Row],[Med.Ball Stoß max.
(sitzend) '[cm']]]&gt;0,Table25[[#This Row],[Med.Ball Stoß max.
(sitzend) '[cm']]],"")</f>
        <v/>
      </c>
      <c r="X57" s="88" t="str">
        <f>IF(Table25[[#This Row],[Punkte Stoß]]&gt;=0,Table25[[#This Row],[Punkte Stoß]],"")</f>
        <v/>
      </c>
      <c r="Y57" s="90" t="str">
        <f>Table25[[#This Row],[Z Score Stoß]]</f>
        <v/>
      </c>
      <c r="Z57" s="86" t="str">
        <f>IF(Table25[[#This Row],[Med.Ball Wurf max.
(stehend) '[cm']]]&gt;0,Table25[[#This Row],[Med.Ball Wurf max.
(stehend) '[cm']]],"")</f>
        <v/>
      </c>
      <c r="AA57" s="88" t="str">
        <f>IF(Table25[[#This Row],[Punkte Wurf '[steh.']]]&gt;=0,Table25[[#This Row],[Punkte Wurf '[steh.']]],"")</f>
        <v/>
      </c>
      <c r="AB57" s="85" t="str">
        <f>Table25[[#This Row],[Z Score Wurf]]</f>
        <v/>
      </c>
      <c r="AC57" s="86" t="str">
        <f>IF(Table25[[#This Row],[Schlagballwurf
max.
'[km/h']]]&gt;0,Table25[[#This Row],[Schlagballwurf
max.
'[km/h']]],"")</f>
        <v/>
      </c>
      <c r="AD57" s="88" t="str">
        <f>IF(Table25[[#This Row],[Punkte
Schlagballwurf]]&gt;=0,Table25[[#This Row],[Punkte
Schlagballwurf]],"")</f>
        <v/>
      </c>
      <c r="AE57" s="85" t="str">
        <f>Table25[[#This Row],[Z Score Schlagball]]</f>
        <v/>
      </c>
      <c r="AF57" s="89" t="str">
        <f>Table25[[#This Row],[Wurf gesamt]]</f>
        <v/>
      </c>
      <c r="AG57" s="84" t="str">
        <f>IF(Table25[[#This Row],[T-Test
max.links + max.rechts /2]]&gt;0,Table25[[#This Row],[T-Test
max.links + max.rechts /2]],"")</f>
        <v/>
      </c>
      <c r="AH57" s="88" t="str">
        <f>IF(Table25[[#This Row],[Punkte
T-Test]]&gt;=0,Table25[[#This Row],[Punkte
T-Test]],"")</f>
        <v/>
      </c>
      <c r="AI57" s="85" t="str">
        <f>Table25[[#This Row],[Z Score T-Test]]</f>
        <v/>
      </c>
    </row>
    <row r="58" spans="1:35" x14ac:dyDescent="0.45">
      <c r="A58" s="80" t="str">
        <f>IF(Table25[[#This Row],[Nr.]]&gt;0,Table25[[#This Row],[Nr.]],"")</f>
        <v/>
      </c>
      <c r="B58" s="80" t="str">
        <f>IF(Table25[[#This Row],[Vorname]]&gt;0,Table25[[#This Row],[Vorname]],"")</f>
        <v/>
      </c>
      <c r="C58" s="80" t="str">
        <f>IF(Table25[[#This Row],[Name]]&gt;0,Table25[[#This Row],[Name]],"")</f>
        <v/>
      </c>
      <c r="D58" s="81" t="str">
        <f>IF(Table25[[#This Row],[Geb.Datum
'[TT.MM.JJJJ']]]&gt;0,Table25[[#This Row],[Geb.Datum
'[TT.MM.JJJJ']]],"")</f>
        <v/>
      </c>
      <c r="E58" s="96" t="str">
        <f>IF(Table25[[#This Row],[Position '[L/AA/MB/S/D']]]&gt;0,Table25[[#This Row],[Position '[L/AA/MB/S/D']]],"")</f>
        <v/>
      </c>
      <c r="F58" s="81" t="str">
        <f>IF(Table25[[#This Row],[Händigkeit '[L/R']]]&gt;0,Table25[[#This Row],[Händigkeit '[L/R']]],"")</f>
        <v/>
      </c>
      <c r="G58" s="82" t="str">
        <f>IF(Table25[[#This Row],[Landeskader
Punkte
Anthro]]&gt;=0,Table25[[#This Row],[Landeskader
Punkte
Anthro]],"")</f>
        <v/>
      </c>
      <c r="H58" s="82" t="str">
        <f>IF(Table25[[#This Row],[Landeskader
Punkte
Sprung]]&gt;=0,Table25[[#This Row],[Landeskader
Punkte
Sprung]],"")</f>
        <v/>
      </c>
      <c r="I58" s="82" t="str">
        <f>IF(Table25[[#This Row],[Landeskader
Punkte
Wurf]]&gt;=0,Table25[[#This Row],[Landeskader
Punkte
Wurf]],"")</f>
        <v/>
      </c>
      <c r="J58" s="82" t="str">
        <f>IF(Table25[[#This Row],[Landeskader
Punkte
T-Test]]&gt;=0,Table25[[#This Row],[Landeskader
Punkte
T-Test]],"")</f>
        <v/>
      </c>
      <c r="K58" s="83" t="str">
        <f>IF(Table25[[#This Row],[Punkte GESAMT]]&gt;=0,Table25[[#This Row],[Punkte GESAMT]],"")</f>
        <v/>
      </c>
      <c r="L58" s="84" t="str">
        <f>IF(Table25[[#This Row],[finale
Körpergröße '[cm']]]&gt;0,Table25[[#This Row],[finale
Körpergröße '[cm']]],"")</f>
        <v/>
      </c>
      <c r="M58" s="85" t="str">
        <f>Table25[[#This Row],[Z Score KF]]</f>
        <v/>
      </c>
      <c r="N58" s="86" t="str">
        <f>IF(Table25[[#This Row],[Jump &amp; Reach 
(CMJ) max.]]&gt;0,Table25[[#This Row],[Jump &amp; Reach 
(CMJ) max.]],"")</f>
        <v/>
      </c>
      <c r="O58" s="87" t="str">
        <f>IF(Table25[[#This Row],[Sprunghöhe
(CMJ) '[cm']]]&gt;0,Table25[[#This Row],[Sprunghöhe
(CMJ) '[cm']]],"")</f>
        <v/>
      </c>
      <c r="P58" s="88" t="str">
        <f>IF(Table25[[#This Row],[Punkte CMJ]]&gt;=0,Table25[[#This Row],[Punkte CMJ]],"")</f>
        <v/>
      </c>
      <c r="Q58" s="85" t="str">
        <f>Table25[[#This Row],[Z-Score CMJ]]</f>
        <v/>
      </c>
      <c r="R58" s="86" t="str">
        <f>IF(Table25[[#This Row],[Jump &amp; Reach 
(Spike) max.]]&gt;0,Table25[[#This Row],[Jump &amp; Reach 
(Spike) max.]],"")</f>
        <v/>
      </c>
      <c r="S58" s="80" t="str">
        <f>IF(Table25[[#This Row],[Sprunghöhe 
Spike '[cm']]]&gt;0,Table25[[#This Row],[Sprunghöhe 
Spike '[cm']]],"")</f>
        <v/>
      </c>
      <c r="T58" s="88" t="str">
        <f>IF(Table25[[#This Row],[Punkte Spike]]&gt;=0,Table25[[#This Row],[Punkte Spike]],"")</f>
        <v/>
      </c>
      <c r="U58" s="85" t="str">
        <f>Table25[[#This Row],[Z Score Spike]]</f>
        <v/>
      </c>
      <c r="V58" s="89" t="str">
        <f>Table25[[#This Row],[Sprung gesamt]]</f>
        <v/>
      </c>
      <c r="W58" s="86" t="str">
        <f>IF(Table25[[#This Row],[Med.Ball Stoß max.
(sitzend) '[cm']]]&gt;0,Table25[[#This Row],[Med.Ball Stoß max.
(sitzend) '[cm']]],"")</f>
        <v/>
      </c>
      <c r="X58" s="88" t="str">
        <f>IF(Table25[[#This Row],[Punkte Stoß]]&gt;=0,Table25[[#This Row],[Punkte Stoß]],"")</f>
        <v/>
      </c>
      <c r="Y58" s="90" t="str">
        <f>Table25[[#This Row],[Z Score Stoß]]</f>
        <v/>
      </c>
      <c r="Z58" s="86" t="str">
        <f>IF(Table25[[#This Row],[Med.Ball Wurf max.
(stehend) '[cm']]]&gt;0,Table25[[#This Row],[Med.Ball Wurf max.
(stehend) '[cm']]],"")</f>
        <v/>
      </c>
      <c r="AA58" s="88" t="str">
        <f>IF(Table25[[#This Row],[Punkte Wurf '[steh.']]]&gt;=0,Table25[[#This Row],[Punkte Wurf '[steh.']]],"")</f>
        <v/>
      </c>
      <c r="AB58" s="85" t="str">
        <f>Table25[[#This Row],[Z Score Wurf]]</f>
        <v/>
      </c>
      <c r="AC58" s="86" t="str">
        <f>IF(Table25[[#This Row],[Schlagballwurf
max.
'[km/h']]]&gt;0,Table25[[#This Row],[Schlagballwurf
max.
'[km/h']]],"")</f>
        <v/>
      </c>
      <c r="AD58" s="88" t="str">
        <f>IF(Table25[[#This Row],[Punkte
Schlagballwurf]]&gt;=0,Table25[[#This Row],[Punkte
Schlagballwurf]],"")</f>
        <v/>
      </c>
      <c r="AE58" s="85" t="str">
        <f>Table25[[#This Row],[Z Score Schlagball]]</f>
        <v/>
      </c>
      <c r="AF58" s="89" t="str">
        <f>Table25[[#This Row],[Wurf gesamt]]</f>
        <v/>
      </c>
      <c r="AG58" s="84" t="str">
        <f>IF(Table25[[#This Row],[T-Test
max.links + max.rechts /2]]&gt;0,Table25[[#This Row],[T-Test
max.links + max.rechts /2]],"")</f>
        <v/>
      </c>
      <c r="AH58" s="88" t="str">
        <f>IF(Table25[[#This Row],[Punkte
T-Test]]&gt;=0,Table25[[#This Row],[Punkte
T-Test]],"")</f>
        <v/>
      </c>
      <c r="AI58" s="85" t="str">
        <f>Table25[[#This Row],[Z Score T-Test]]</f>
        <v/>
      </c>
    </row>
    <row r="59" spans="1:35" x14ac:dyDescent="0.45">
      <c r="A59" s="80" t="str">
        <f>IF(Table25[[#This Row],[Nr.]]&gt;0,Table25[[#This Row],[Nr.]],"")</f>
        <v/>
      </c>
      <c r="B59" s="80" t="str">
        <f>IF(Table25[[#This Row],[Vorname]]&gt;0,Table25[[#This Row],[Vorname]],"")</f>
        <v/>
      </c>
      <c r="C59" s="80" t="str">
        <f>IF(Table25[[#This Row],[Name]]&gt;0,Table25[[#This Row],[Name]],"")</f>
        <v/>
      </c>
      <c r="D59" s="81" t="str">
        <f>IF(Table25[[#This Row],[Geb.Datum
'[TT.MM.JJJJ']]]&gt;0,Table25[[#This Row],[Geb.Datum
'[TT.MM.JJJJ']]],"")</f>
        <v/>
      </c>
      <c r="E59" s="96" t="str">
        <f>IF(Table25[[#This Row],[Position '[L/AA/MB/S/D']]]&gt;0,Table25[[#This Row],[Position '[L/AA/MB/S/D']]],"")</f>
        <v/>
      </c>
      <c r="F59" s="81" t="str">
        <f>IF(Table25[[#This Row],[Händigkeit '[L/R']]]&gt;0,Table25[[#This Row],[Händigkeit '[L/R']]],"")</f>
        <v/>
      </c>
      <c r="G59" s="82" t="str">
        <f>IF(Table25[[#This Row],[Landeskader
Punkte
Anthro]]&gt;=0,Table25[[#This Row],[Landeskader
Punkte
Anthro]],"")</f>
        <v/>
      </c>
      <c r="H59" s="82" t="str">
        <f>IF(Table25[[#This Row],[Landeskader
Punkte
Sprung]]&gt;=0,Table25[[#This Row],[Landeskader
Punkte
Sprung]],"")</f>
        <v/>
      </c>
      <c r="I59" s="82" t="str">
        <f>IF(Table25[[#This Row],[Landeskader
Punkte
Wurf]]&gt;=0,Table25[[#This Row],[Landeskader
Punkte
Wurf]],"")</f>
        <v/>
      </c>
      <c r="J59" s="82" t="str">
        <f>IF(Table25[[#This Row],[Landeskader
Punkte
T-Test]]&gt;=0,Table25[[#This Row],[Landeskader
Punkte
T-Test]],"")</f>
        <v/>
      </c>
      <c r="K59" s="83" t="str">
        <f>IF(Table25[[#This Row],[Punkte GESAMT]]&gt;=0,Table25[[#This Row],[Punkte GESAMT]],"")</f>
        <v/>
      </c>
      <c r="L59" s="84" t="str">
        <f>IF(Table25[[#This Row],[finale
Körpergröße '[cm']]]&gt;0,Table25[[#This Row],[finale
Körpergröße '[cm']]],"")</f>
        <v/>
      </c>
      <c r="M59" s="85" t="str">
        <f>Table25[[#This Row],[Z Score KF]]</f>
        <v/>
      </c>
      <c r="N59" s="86" t="str">
        <f>IF(Table25[[#This Row],[Jump &amp; Reach 
(CMJ) max.]]&gt;0,Table25[[#This Row],[Jump &amp; Reach 
(CMJ) max.]],"")</f>
        <v/>
      </c>
      <c r="O59" s="87" t="str">
        <f>IF(Table25[[#This Row],[Sprunghöhe
(CMJ) '[cm']]]&gt;0,Table25[[#This Row],[Sprunghöhe
(CMJ) '[cm']]],"")</f>
        <v/>
      </c>
      <c r="P59" s="88" t="str">
        <f>IF(Table25[[#This Row],[Punkte CMJ]]&gt;=0,Table25[[#This Row],[Punkte CMJ]],"")</f>
        <v/>
      </c>
      <c r="Q59" s="85" t="str">
        <f>Table25[[#This Row],[Z-Score CMJ]]</f>
        <v/>
      </c>
      <c r="R59" s="86" t="str">
        <f>IF(Table25[[#This Row],[Jump &amp; Reach 
(Spike) max.]]&gt;0,Table25[[#This Row],[Jump &amp; Reach 
(Spike) max.]],"")</f>
        <v/>
      </c>
      <c r="S59" s="80" t="str">
        <f>IF(Table25[[#This Row],[Sprunghöhe 
Spike '[cm']]]&gt;0,Table25[[#This Row],[Sprunghöhe 
Spike '[cm']]],"")</f>
        <v/>
      </c>
      <c r="T59" s="88" t="str">
        <f>IF(Table25[[#This Row],[Punkte Spike]]&gt;=0,Table25[[#This Row],[Punkte Spike]],"")</f>
        <v/>
      </c>
      <c r="U59" s="85" t="str">
        <f>Table25[[#This Row],[Z Score Spike]]</f>
        <v/>
      </c>
      <c r="V59" s="89" t="str">
        <f>Table25[[#This Row],[Sprung gesamt]]</f>
        <v/>
      </c>
      <c r="W59" s="86" t="str">
        <f>IF(Table25[[#This Row],[Med.Ball Stoß max.
(sitzend) '[cm']]]&gt;0,Table25[[#This Row],[Med.Ball Stoß max.
(sitzend) '[cm']]],"")</f>
        <v/>
      </c>
      <c r="X59" s="88" t="str">
        <f>IF(Table25[[#This Row],[Punkte Stoß]]&gt;=0,Table25[[#This Row],[Punkte Stoß]],"")</f>
        <v/>
      </c>
      <c r="Y59" s="90" t="str">
        <f>Table25[[#This Row],[Z Score Stoß]]</f>
        <v/>
      </c>
      <c r="Z59" s="86" t="str">
        <f>IF(Table25[[#This Row],[Med.Ball Wurf max.
(stehend) '[cm']]]&gt;0,Table25[[#This Row],[Med.Ball Wurf max.
(stehend) '[cm']]],"")</f>
        <v/>
      </c>
      <c r="AA59" s="88" t="str">
        <f>IF(Table25[[#This Row],[Punkte Wurf '[steh.']]]&gt;=0,Table25[[#This Row],[Punkte Wurf '[steh.']]],"")</f>
        <v/>
      </c>
      <c r="AB59" s="85" t="str">
        <f>Table25[[#This Row],[Z Score Wurf]]</f>
        <v/>
      </c>
      <c r="AC59" s="86" t="str">
        <f>IF(Table25[[#This Row],[Schlagballwurf
max.
'[km/h']]]&gt;0,Table25[[#This Row],[Schlagballwurf
max.
'[km/h']]],"")</f>
        <v/>
      </c>
      <c r="AD59" s="88" t="str">
        <f>IF(Table25[[#This Row],[Punkte
Schlagballwurf]]&gt;=0,Table25[[#This Row],[Punkte
Schlagballwurf]],"")</f>
        <v/>
      </c>
      <c r="AE59" s="85" t="str">
        <f>Table25[[#This Row],[Z Score Schlagball]]</f>
        <v/>
      </c>
      <c r="AF59" s="89" t="str">
        <f>Table25[[#This Row],[Wurf gesamt]]</f>
        <v/>
      </c>
      <c r="AG59" s="84" t="str">
        <f>IF(Table25[[#This Row],[T-Test
max.links + max.rechts /2]]&gt;0,Table25[[#This Row],[T-Test
max.links + max.rechts /2]],"")</f>
        <v/>
      </c>
      <c r="AH59" s="88" t="str">
        <f>IF(Table25[[#This Row],[Punkte
T-Test]]&gt;=0,Table25[[#This Row],[Punkte
T-Test]],"")</f>
        <v/>
      </c>
      <c r="AI59" s="85" t="str">
        <f>Table25[[#This Row],[Z Score T-Test]]</f>
        <v/>
      </c>
    </row>
    <row r="60" spans="1:35" x14ac:dyDescent="0.45">
      <c r="A60" s="80" t="str">
        <f>IF(Table25[[#This Row],[Nr.]]&gt;0,Table25[[#This Row],[Nr.]],"")</f>
        <v/>
      </c>
      <c r="B60" s="80" t="str">
        <f>IF(Table25[[#This Row],[Vorname]]&gt;0,Table25[[#This Row],[Vorname]],"")</f>
        <v/>
      </c>
      <c r="C60" s="80" t="str">
        <f>IF(Table25[[#This Row],[Name]]&gt;0,Table25[[#This Row],[Name]],"")</f>
        <v/>
      </c>
      <c r="D60" s="81" t="str">
        <f>IF(Table25[[#This Row],[Geb.Datum
'[TT.MM.JJJJ']]]&gt;0,Table25[[#This Row],[Geb.Datum
'[TT.MM.JJJJ']]],"")</f>
        <v/>
      </c>
      <c r="E60" s="96" t="str">
        <f>IF(Table25[[#This Row],[Position '[L/AA/MB/S/D']]]&gt;0,Table25[[#This Row],[Position '[L/AA/MB/S/D']]],"")</f>
        <v/>
      </c>
      <c r="F60" s="81" t="str">
        <f>IF(Table25[[#This Row],[Händigkeit '[L/R']]]&gt;0,Table25[[#This Row],[Händigkeit '[L/R']]],"")</f>
        <v/>
      </c>
      <c r="G60" s="82" t="str">
        <f>IF(Table25[[#This Row],[Landeskader
Punkte
Anthro]]&gt;=0,Table25[[#This Row],[Landeskader
Punkte
Anthro]],"")</f>
        <v/>
      </c>
      <c r="H60" s="82" t="str">
        <f>IF(Table25[[#This Row],[Landeskader
Punkte
Sprung]]&gt;=0,Table25[[#This Row],[Landeskader
Punkte
Sprung]],"")</f>
        <v/>
      </c>
      <c r="I60" s="82" t="str">
        <f>IF(Table25[[#This Row],[Landeskader
Punkte
Wurf]]&gt;=0,Table25[[#This Row],[Landeskader
Punkte
Wurf]],"")</f>
        <v/>
      </c>
      <c r="J60" s="82" t="str">
        <f>IF(Table25[[#This Row],[Landeskader
Punkte
T-Test]]&gt;=0,Table25[[#This Row],[Landeskader
Punkte
T-Test]],"")</f>
        <v/>
      </c>
      <c r="K60" s="83" t="str">
        <f>IF(Table25[[#This Row],[Punkte GESAMT]]&gt;=0,Table25[[#This Row],[Punkte GESAMT]],"")</f>
        <v/>
      </c>
      <c r="L60" s="84" t="str">
        <f>IF(Table25[[#This Row],[finale
Körpergröße '[cm']]]&gt;0,Table25[[#This Row],[finale
Körpergröße '[cm']]],"")</f>
        <v/>
      </c>
      <c r="M60" s="85" t="str">
        <f>Table25[[#This Row],[Z Score KF]]</f>
        <v/>
      </c>
      <c r="N60" s="86" t="str">
        <f>IF(Table25[[#This Row],[Jump &amp; Reach 
(CMJ) max.]]&gt;0,Table25[[#This Row],[Jump &amp; Reach 
(CMJ) max.]],"")</f>
        <v/>
      </c>
      <c r="O60" s="87" t="str">
        <f>IF(Table25[[#This Row],[Sprunghöhe
(CMJ) '[cm']]]&gt;0,Table25[[#This Row],[Sprunghöhe
(CMJ) '[cm']]],"")</f>
        <v/>
      </c>
      <c r="P60" s="88" t="str">
        <f>IF(Table25[[#This Row],[Punkte CMJ]]&gt;=0,Table25[[#This Row],[Punkte CMJ]],"")</f>
        <v/>
      </c>
      <c r="Q60" s="85" t="str">
        <f>Table25[[#This Row],[Z-Score CMJ]]</f>
        <v/>
      </c>
      <c r="R60" s="86" t="str">
        <f>IF(Table25[[#This Row],[Jump &amp; Reach 
(Spike) max.]]&gt;0,Table25[[#This Row],[Jump &amp; Reach 
(Spike) max.]],"")</f>
        <v/>
      </c>
      <c r="S60" s="80" t="str">
        <f>IF(Table25[[#This Row],[Sprunghöhe 
Spike '[cm']]]&gt;0,Table25[[#This Row],[Sprunghöhe 
Spike '[cm']]],"")</f>
        <v/>
      </c>
      <c r="T60" s="88" t="str">
        <f>IF(Table25[[#This Row],[Punkte Spike]]&gt;=0,Table25[[#This Row],[Punkte Spike]],"")</f>
        <v/>
      </c>
      <c r="U60" s="85" t="str">
        <f>Table25[[#This Row],[Z Score Spike]]</f>
        <v/>
      </c>
      <c r="V60" s="89" t="str">
        <f>Table25[[#This Row],[Sprung gesamt]]</f>
        <v/>
      </c>
      <c r="W60" s="86" t="str">
        <f>IF(Table25[[#This Row],[Med.Ball Stoß max.
(sitzend) '[cm']]]&gt;0,Table25[[#This Row],[Med.Ball Stoß max.
(sitzend) '[cm']]],"")</f>
        <v/>
      </c>
      <c r="X60" s="88" t="str">
        <f>IF(Table25[[#This Row],[Punkte Stoß]]&gt;=0,Table25[[#This Row],[Punkte Stoß]],"")</f>
        <v/>
      </c>
      <c r="Y60" s="90" t="str">
        <f>Table25[[#This Row],[Z Score Stoß]]</f>
        <v/>
      </c>
      <c r="Z60" s="86" t="str">
        <f>IF(Table25[[#This Row],[Med.Ball Wurf max.
(stehend) '[cm']]]&gt;0,Table25[[#This Row],[Med.Ball Wurf max.
(stehend) '[cm']]],"")</f>
        <v/>
      </c>
      <c r="AA60" s="88" t="str">
        <f>IF(Table25[[#This Row],[Punkte Wurf '[steh.']]]&gt;=0,Table25[[#This Row],[Punkte Wurf '[steh.']]],"")</f>
        <v/>
      </c>
      <c r="AB60" s="85" t="str">
        <f>Table25[[#This Row],[Z Score Wurf]]</f>
        <v/>
      </c>
      <c r="AC60" s="86" t="str">
        <f>IF(Table25[[#This Row],[Schlagballwurf
max.
'[km/h']]]&gt;0,Table25[[#This Row],[Schlagballwurf
max.
'[km/h']]],"")</f>
        <v/>
      </c>
      <c r="AD60" s="88" t="str">
        <f>IF(Table25[[#This Row],[Punkte
Schlagballwurf]]&gt;=0,Table25[[#This Row],[Punkte
Schlagballwurf]],"")</f>
        <v/>
      </c>
      <c r="AE60" s="85" t="str">
        <f>Table25[[#This Row],[Z Score Schlagball]]</f>
        <v/>
      </c>
      <c r="AF60" s="89" t="str">
        <f>Table25[[#This Row],[Wurf gesamt]]</f>
        <v/>
      </c>
      <c r="AG60" s="84" t="str">
        <f>IF(Table25[[#This Row],[T-Test
max.links + max.rechts /2]]&gt;0,Table25[[#This Row],[T-Test
max.links + max.rechts /2]],"")</f>
        <v/>
      </c>
      <c r="AH60" s="88" t="str">
        <f>IF(Table25[[#This Row],[Punkte
T-Test]]&gt;=0,Table25[[#This Row],[Punkte
T-Test]],"")</f>
        <v/>
      </c>
      <c r="AI60" s="85" t="str">
        <f>Table25[[#This Row],[Z Score T-Test]]</f>
        <v/>
      </c>
    </row>
    <row r="61" spans="1:35" x14ac:dyDescent="0.45">
      <c r="A61" s="80" t="str">
        <f>IF(Table25[[#This Row],[Nr.]]&gt;0,Table25[[#This Row],[Nr.]],"")</f>
        <v/>
      </c>
      <c r="B61" s="80" t="str">
        <f>IF(Table25[[#This Row],[Vorname]]&gt;0,Table25[[#This Row],[Vorname]],"")</f>
        <v/>
      </c>
      <c r="C61" s="80" t="str">
        <f>IF(Table25[[#This Row],[Name]]&gt;0,Table25[[#This Row],[Name]],"")</f>
        <v/>
      </c>
      <c r="D61" s="81" t="str">
        <f>IF(Table25[[#This Row],[Geb.Datum
'[TT.MM.JJJJ']]]&gt;0,Table25[[#This Row],[Geb.Datum
'[TT.MM.JJJJ']]],"")</f>
        <v/>
      </c>
      <c r="E61" s="96" t="str">
        <f>IF(Table25[[#This Row],[Position '[L/AA/MB/S/D']]]&gt;0,Table25[[#This Row],[Position '[L/AA/MB/S/D']]],"")</f>
        <v/>
      </c>
      <c r="F61" s="81" t="str">
        <f>IF(Table25[[#This Row],[Händigkeit '[L/R']]]&gt;0,Table25[[#This Row],[Händigkeit '[L/R']]],"")</f>
        <v/>
      </c>
      <c r="G61" s="82" t="str">
        <f>IF(Table25[[#This Row],[Landeskader
Punkte
Anthro]]&gt;=0,Table25[[#This Row],[Landeskader
Punkte
Anthro]],"")</f>
        <v/>
      </c>
      <c r="H61" s="82" t="str">
        <f>IF(Table25[[#This Row],[Landeskader
Punkte
Sprung]]&gt;=0,Table25[[#This Row],[Landeskader
Punkte
Sprung]],"")</f>
        <v/>
      </c>
      <c r="I61" s="82" t="str">
        <f>IF(Table25[[#This Row],[Landeskader
Punkte
Wurf]]&gt;=0,Table25[[#This Row],[Landeskader
Punkte
Wurf]],"")</f>
        <v/>
      </c>
      <c r="J61" s="82" t="str">
        <f>IF(Table25[[#This Row],[Landeskader
Punkte
T-Test]]&gt;=0,Table25[[#This Row],[Landeskader
Punkte
T-Test]],"")</f>
        <v/>
      </c>
      <c r="K61" s="83" t="str">
        <f>IF(Table25[[#This Row],[Punkte GESAMT]]&gt;=0,Table25[[#This Row],[Punkte GESAMT]],"")</f>
        <v/>
      </c>
      <c r="L61" s="84" t="str">
        <f>IF(Table25[[#This Row],[finale
Körpergröße '[cm']]]&gt;0,Table25[[#This Row],[finale
Körpergröße '[cm']]],"")</f>
        <v/>
      </c>
      <c r="M61" s="85" t="str">
        <f>Table25[[#This Row],[Z Score KF]]</f>
        <v/>
      </c>
      <c r="N61" s="86" t="str">
        <f>IF(Table25[[#This Row],[Jump &amp; Reach 
(CMJ) max.]]&gt;0,Table25[[#This Row],[Jump &amp; Reach 
(CMJ) max.]],"")</f>
        <v/>
      </c>
      <c r="O61" s="87" t="str">
        <f>IF(Table25[[#This Row],[Sprunghöhe
(CMJ) '[cm']]]&gt;0,Table25[[#This Row],[Sprunghöhe
(CMJ) '[cm']]],"")</f>
        <v/>
      </c>
      <c r="P61" s="88" t="str">
        <f>IF(Table25[[#This Row],[Punkte CMJ]]&gt;=0,Table25[[#This Row],[Punkte CMJ]],"")</f>
        <v/>
      </c>
      <c r="Q61" s="85" t="str">
        <f>Table25[[#This Row],[Z-Score CMJ]]</f>
        <v/>
      </c>
      <c r="R61" s="86" t="str">
        <f>IF(Table25[[#This Row],[Jump &amp; Reach 
(Spike) max.]]&gt;0,Table25[[#This Row],[Jump &amp; Reach 
(Spike) max.]],"")</f>
        <v/>
      </c>
      <c r="S61" s="80" t="str">
        <f>IF(Table25[[#This Row],[Sprunghöhe 
Spike '[cm']]]&gt;0,Table25[[#This Row],[Sprunghöhe 
Spike '[cm']]],"")</f>
        <v/>
      </c>
      <c r="T61" s="88" t="str">
        <f>IF(Table25[[#This Row],[Punkte Spike]]&gt;=0,Table25[[#This Row],[Punkte Spike]],"")</f>
        <v/>
      </c>
      <c r="U61" s="85" t="str">
        <f>Table25[[#This Row],[Z Score Spike]]</f>
        <v/>
      </c>
      <c r="V61" s="89" t="str">
        <f>Table25[[#This Row],[Sprung gesamt]]</f>
        <v/>
      </c>
      <c r="W61" s="86" t="str">
        <f>IF(Table25[[#This Row],[Med.Ball Stoß max.
(sitzend) '[cm']]]&gt;0,Table25[[#This Row],[Med.Ball Stoß max.
(sitzend) '[cm']]],"")</f>
        <v/>
      </c>
      <c r="X61" s="88" t="str">
        <f>IF(Table25[[#This Row],[Punkte Stoß]]&gt;=0,Table25[[#This Row],[Punkte Stoß]],"")</f>
        <v/>
      </c>
      <c r="Y61" s="90" t="str">
        <f>Table25[[#This Row],[Z Score Stoß]]</f>
        <v/>
      </c>
      <c r="Z61" s="86" t="str">
        <f>IF(Table25[[#This Row],[Med.Ball Wurf max.
(stehend) '[cm']]]&gt;0,Table25[[#This Row],[Med.Ball Wurf max.
(stehend) '[cm']]],"")</f>
        <v/>
      </c>
      <c r="AA61" s="88" t="str">
        <f>IF(Table25[[#This Row],[Punkte Wurf '[steh.']]]&gt;=0,Table25[[#This Row],[Punkte Wurf '[steh.']]],"")</f>
        <v/>
      </c>
      <c r="AB61" s="85" t="str">
        <f>Table25[[#This Row],[Z Score Wurf]]</f>
        <v/>
      </c>
      <c r="AC61" s="86" t="str">
        <f>IF(Table25[[#This Row],[Schlagballwurf
max.
'[km/h']]]&gt;0,Table25[[#This Row],[Schlagballwurf
max.
'[km/h']]],"")</f>
        <v/>
      </c>
      <c r="AD61" s="88" t="str">
        <f>IF(Table25[[#This Row],[Punkte
Schlagballwurf]]&gt;=0,Table25[[#This Row],[Punkte
Schlagballwurf]],"")</f>
        <v/>
      </c>
      <c r="AE61" s="85" t="str">
        <f>Table25[[#This Row],[Z Score Schlagball]]</f>
        <v/>
      </c>
      <c r="AF61" s="89" t="str">
        <f>Table25[[#This Row],[Wurf gesamt]]</f>
        <v/>
      </c>
      <c r="AG61" s="84" t="str">
        <f>IF(Table25[[#This Row],[T-Test
max.links + max.rechts /2]]&gt;0,Table25[[#This Row],[T-Test
max.links + max.rechts /2]],"")</f>
        <v/>
      </c>
      <c r="AH61" s="88" t="str">
        <f>IF(Table25[[#This Row],[Punkte
T-Test]]&gt;=0,Table25[[#This Row],[Punkte
T-Test]],"")</f>
        <v/>
      </c>
      <c r="AI61" s="85" t="str">
        <f>Table25[[#This Row],[Z Score T-Test]]</f>
        <v/>
      </c>
    </row>
    <row r="62" spans="1:35" x14ac:dyDescent="0.45">
      <c r="A62" s="80" t="str">
        <f>IF(Table25[[#This Row],[Nr.]]&gt;0,Table25[[#This Row],[Nr.]],"")</f>
        <v/>
      </c>
      <c r="B62" s="80" t="str">
        <f>IF(Table25[[#This Row],[Vorname]]&gt;0,Table25[[#This Row],[Vorname]],"")</f>
        <v/>
      </c>
      <c r="C62" s="80" t="str">
        <f>IF(Table25[[#This Row],[Name]]&gt;0,Table25[[#This Row],[Name]],"")</f>
        <v/>
      </c>
      <c r="D62" s="81" t="str">
        <f>IF(Table25[[#This Row],[Geb.Datum
'[TT.MM.JJJJ']]]&gt;0,Table25[[#This Row],[Geb.Datum
'[TT.MM.JJJJ']]],"")</f>
        <v/>
      </c>
      <c r="E62" s="96" t="str">
        <f>IF(Table25[[#This Row],[Position '[L/AA/MB/S/D']]]&gt;0,Table25[[#This Row],[Position '[L/AA/MB/S/D']]],"")</f>
        <v/>
      </c>
      <c r="F62" s="81" t="str">
        <f>IF(Table25[[#This Row],[Händigkeit '[L/R']]]&gt;0,Table25[[#This Row],[Händigkeit '[L/R']]],"")</f>
        <v/>
      </c>
      <c r="G62" s="82" t="str">
        <f>IF(Table25[[#This Row],[Landeskader
Punkte
Anthro]]&gt;=0,Table25[[#This Row],[Landeskader
Punkte
Anthro]],"")</f>
        <v/>
      </c>
      <c r="H62" s="82" t="str">
        <f>IF(Table25[[#This Row],[Landeskader
Punkte
Sprung]]&gt;=0,Table25[[#This Row],[Landeskader
Punkte
Sprung]],"")</f>
        <v/>
      </c>
      <c r="I62" s="82" t="str">
        <f>IF(Table25[[#This Row],[Landeskader
Punkte
Wurf]]&gt;=0,Table25[[#This Row],[Landeskader
Punkte
Wurf]],"")</f>
        <v/>
      </c>
      <c r="J62" s="82" t="str">
        <f>IF(Table25[[#This Row],[Landeskader
Punkte
T-Test]]&gt;=0,Table25[[#This Row],[Landeskader
Punkte
T-Test]],"")</f>
        <v/>
      </c>
      <c r="K62" s="83" t="str">
        <f>IF(Table25[[#This Row],[Punkte GESAMT]]&gt;=0,Table25[[#This Row],[Punkte GESAMT]],"")</f>
        <v/>
      </c>
      <c r="L62" s="84" t="str">
        <f>IF(Table25[[#This Row],[finale
Körpergröße '[cm']]]&gt;0,Table25[[#This Row],[finale
Körpergröße '[cm']]],"")</f>
        <v/>
      </c>
      <c r="M62" s="85" t="str">
        <f>Table25[[#This Row],[Z Score KF]]</f>
        <v/>
      </c>
      <c r="N62" s="86" t="str">
        <f>IF(Table25[[#This Row],[Jump &amp; Reach 
(CMJ) max.]]&gt;0,Table25[[#This Row],[Jump &amp; Reach 
(CMJ) max.]],"")</f>
        <v/>
      </c>
      <c r="O62" s="87" t="str">
        <f>IF(Table25[[#This Row],[Sprunghöhe
(CMJ) '[cm']]]&gt;0,Table25[[#This Row],[Sprunghöhe
(CMJ) '[cm']]],"")</f>
        <v/>
      </c>
      <c r="P62" s="88" t="str">
        <f>IF(Table25[[#This Row],[Punkte CMJ]]&gt;=0,Table25[[#This Row],[Punkte CMJ]],"")</f>
        <v/>
      </c>
      <c r="Q62" s="85" t="str">
        <f>Table25[[#This Row],[Z-Score CMJ]]</f>
        <v/>
      </c>
      <c r="R62" s="86" t="str">
        <f>IF(Table25[[#This Row],[Jump &amp; Reach 
(Spike) max.]]&gt;0,Table25[[#This Row],[Jump &amp; Reach 
(Spike) max.]],"")</f>
        <v/>
      </c>
      <c r="S62" s="80" t="str">
        <f>IF(Table25[[#This Row],[Sprunghöhe 
Spike '[cm']]]&gt;0,Table25[[#This Row],[Sprunghöhe 
Spike '[cm']]],"")</f>
        <v/>
      </c>
      <c r="T62" s="88" t="str">
        <f>IF(Table25[[#This Row],[Punkte Spike]]&gt;=0,Table25[[#This Row],[Punkte Spike]],"")</f>
        <v/>
      </c>
      <c r="U62" s="85" t="str">
        <f>Table25[[#This Row],[Z Score Spike]]</f>
        <v/>
      </c>
      <c r="V62" s="89" t="str">
        <f>Table25[[#This Row],[Sprung gesamt]]</f>
        <v/>
      </c>
      <c r="W62" s="86" t="str">
        <f>IF(Table25[[#This Row],[Med.Ball Stoß max.
(sitzend) '[cm']]]&gt;0,Table25[[#This Row],[Med.Ball Stoß max.
(sitzend) '[cm']]],"")</f>
        <v/>
      </c>
      <c r="X62" s="88" t="str">
        <f>IF(Table25[[#This Row],[Punkte Stoß]]&gt;=0,Table25[[#This Row],[Punkte Stoß]],"")</f>
        <v/>
      </c>
      <c r="Y62" s="90" t="str">
        <f>Table25[[#This Row],[Z Score Stoß]]</f>
        <v/>
      </c>
      <c r="Z62" s="86" t="str">
        <f>IF(Table25[[#This Row],[Med.Ball Wurf max.
(stehend) '[cm']]]&gt;0,Table25[[#This Row],[Med.Ball Wurf max.
(stehend) '[cm']]],"")</f>
        <v/>
      </c>
      <c r="AA62" s="88" t="str">
        <f>IF(Table25[[#This Row],[Punkte Wurf '[steh.']]]&gt;=0,Table25[[#This Row],[Punkte Wurf '[steh.']]],"")</f>
        <v/>
      </c>
      <c r="AB62" s="85" t="str">
        <f>Table25[[#This Row],[Z Score Wurf]]</f>
        <v/>
      </c>
      <c r="AC62" s="86" t="str">
        <f>IF(Table25[[#This Row],[Schlagballwurf
max.
'[km/h']]]&gt;0,Table25[[#This Row],[Schlagballwurf
max.
'[km/h']]],"")</f>
        <v/>
      </c>
      <c r="AD62" s="88" t="str">
        <f>IF(Table25[[#This Row],[Punkte
Schlagballwurf]]&gt;=0,Table25[[#This Row],[Punkte
Schlagballwurf]],"")</f>
        <v/>
      </c>
      <c r="AE62" s="85" t="str">
        <f>Table25[[#This Row],[Z Score Schlagball]]</f>
        <v/>
      </c>
      <c r="AF62" s="89" t="str">
        <f>Table25[[#This Row],[Wurf gesamt]]</f>
        <v/>
      </c>
      <c r="AG62" s="84" t="str">
        <f>IF(Table25[[#This Row],[T-Test
max.links + max.rechts /2]]&gt;0,Table25[[#This Row],[T-Test
max.links + max.rechts /2]],"")</f>
        <v/>
      </c>
      <c r="AH62" s="88" t="str">
        <f>IF(Table25[[#This Row],[Punkte
T-Test]]&gt;=0,Table25[[#This Row],[Punkte
T-Test]],"")</f>
        <v/>
      </c>
      <c r="AI62" s="85" t="str">
        <f>Table25[[#This Row],[Z Score T-Test]]</f>
        <v/>
      </c>
    </row>
    <row r="63" spans="1:35" x14ac:dyDescent="0.45">
      <c r="A63" s="80" t="str">
        <f>IF(Table25[[#This Row],[Nr.]]&gt;0,Table25[[#This Row],[Nr.]],"")</f>
        <v/>
      </c>
      <c r="B63" s="80" t="str">
        <f>IF(Table25[[#This Row],[Vorname]]&gt;0,Table25[[#This Row],[Vorname]],"")</f>
        <v/>
      </c>
      <c r="C63" s="80" t="str">
        <f>IF(Table25[[#This Row],[Name]]&gt;0,Table25[[#This Row],[Name]],"")</f>
        <v/>
      </c>
      <c r="D63" s="81" t="str">
        <f>IF(Table25[[#This Row],[Geb.Datum
'[TT.MM.JJJJ']]]&gt;0,Table25[[#This Row],[Geb.Datum
'[TT.MM.JJJJ']]],"")</f>
        <v/>
      </c>
      <c r="E63" s="96" t="str">
        <f>IF(Table25[[#This Row],[Position '[L/AA/MB/S/D']]]&gt;0,Table25[[#This Row],[Position '[L/AA/MB/S/D']]],"")</f>
        <v/>
      </c>
      <c r="F63" s="81" t="str">
        <f>IF(Table25[[#This Row],[Händigkeit '[L/R']]]&gt;0,Table25[[#This Row],[Händigkeit '[L/R']]],"")</f>
        <v/>
      </c>
      <c r="G63" s="82" t="str">
        <f>IF(Table25[[#This Row],[Landeskader
Punkte
Anthro]]&gt;=0,Table25[[#This Row],[Landeskader
Punkte
Anthro]],"")</f>
        <v/>
      </c>
      <c r="H63" s="82" t="str">
        <f>IF(Table25[[#This Row],[Landeskader
Punkte
Sprung]]&gt;=0,Table25[[#This Row],[Landeskader
Punkte
Sprung]],"")</f>
        <v/>
      </c>
      <c r="I63" s="82" t="str">
        <f>IF(Table25[[#This Row],[Landeskader
Punkte
Wurf]]&gt;=0,Table25[[#This Row],[Landeskader
Punkte
Wurf]],"")</f>
        <v/>
      </c>
      <c r="J63" s="82" t="str">
        <f>IF(Table25[[#This Row],[Landeskader
Punkte
T-Test]]&gt;=0,Table25[[#This Row],[Landeskader
Punkte
T-Test]],"")</f>
        <v/>
      </c>
      <c r="K63" s="83" t="str">
        <f>IF(Table25[[#This Row],[Punkte GESAMT]]&gt;=0,Table25[[#This Row],[Punkte GESAMT]],"")</f>
        <v/>
      </c>
      <c r="L63" s="84" t="str">
        <f>IF(Table25[[#This Row],[finale
Körpergröße '[cm']]]&gt;0,Table25[[#This Row],[finale
Körpergröße '[cm']]],"")</f>
        <v/>
      </c>
      <c r="M63" s="85" t="str">
        <f>Table25[[#This Row],[Z Score KF]]</f>
        <v/>
      </c>
      <c r="N63" s="86" t="str">
        <f>IF(Table25[[#This Row],[Jump &amp; Reach 
(CMJ) max.]]&gt;0,Table25[[#This Row],[Jump &amp; Reach 
(CMJ) max.]],"")</f>
        <v/>
      </c>
      <c r="O63" s="87" t="str">
        <f>IF(Table25[[#This Row],[Sprunghöhe
(CMJ) '[cm']]]&gt;0,Table25[[#This Row],[Sprunghöhe
(CMJ) '[cm']]],"")</f>
        <v/>
      </c>
      <c r="P63" s="88" t="str">
        <f>IF(Table25[[#This Row],[Punkte CMJ]]&gt;=0,Table25[[#This Row],[Punkte CMJ]],"")</f>
        <v/>
      </c>
      <c r="Q63" s="85" t="str">
        <f>Table25[[#This Row],[Z-Score CMJ]]</f>
        <v/>
      </c>
      <c r="R63" s="86" t="str">
        <f>IF(Table25[[#This Row],[Jump &amp; Reach 
(Spike) max.]]&gt;0,Table25[[#This Row],[Jump &amp; Reach 
(Spike) max.]],"")</f>
        <v/>
      </c>
      <c r="S63" s="80" t="str">
        <f>IF(Table25[[#This Row],[Sprunghöhe 
Spike '[cm']]]&gt;0,Table25[[#This Row],[Sprunghöhe 
Spike '[cm']]],"")</f>
        <v/>
      </c>
      <c r="T63" s="88" t="str">
        <f>IF(Table25[[#This Row],[Punkte Spike]]&gt;=0,Table25[[#This Row],[Punkte Spike]],"")</f>
        <v/>
      </c>
      <c r="U63" s="85" t="str">
        <f>Table25[[#This Row],[Z Score Spike]]</f>
        <v/>
      </c>
      <c r="V63" s="89" t="str">
        <f>Table25[[#This Row],[Sprung gesamt]]</f>
        <v/>
      </c>
      <c r="W63" s="86" t="str">
        <f>IF(Table25[[#This Row],[Med.Ball Stoß max.
(sitzend) '[cm']]]&gt;0,Table25[[#This Row],[Med.Ball Stoß max.
(sitzend) '[cm']]],"")</f>
        <v/>
      </c>
      <c r="X63" s="88" t="str">
        <f>IF(Table25[[#This Row],[Punkte Stoß]]&gt;=0,Table25[[#This Row],[Punkte Stoß]],"")</f>
        <v/>
      </c>
      <c r="Y63" s="90" t="str">
        <f>Table25[[#This Row],[Z Score Stoß]]</f>
        <v/>
      </c>
      <c r="Z63" s="86" t="str">
        <f>IF(Table25[[#This Row],[Med.Ball Wurf max.
(stehend) '[cm']]]&gt;0,Table25[[#This Row],[Med.Ball Wurf max.
(stehend) '[cm']]],"")</f>
        <v/>
      </c>
      <c r="AA63" s="88" t="str">
        <f>IF(Table25[[#This Row],[Punkte Wurf '[steh.']]]&gt;=0,Table25[[#This Row],[Punkte Wurf '[steh.']]],"")</f>
        <v/>
      </c>
      <c r="AB63" s="85" t="str">
        <f>Table25[[#This Row],[Z Score Wurf]]</f>
        <v/>
      </c>
      <c r="AC63" s="86" t="str">
        <f>IF(Table25[[#This Row],[Schlagballwurf
max.
'[km/h']]]&gt;0,Table25[[#This Row],[Schlagballwurf
max.
'[km/h']]],"")</f>
        <v/>
      </c>
      <c r="AD63" s="88" t="str">
        <f>IF(Table25[[#This Row],[Punkte
Schlagballwurf]]&gt;=0,Table25[[#This Row],[Punkte
Schlagballwurf]],"")</f>
        <v/>
      </c>
      <c r="AE63" s="85" t="str">
        <f>Table25[[#This Row],[Z Score Schlagball]]</f>
        <v/>
      </c>
      <c r="AF63" s="89" t="str">
        <f>Table25[[#This Row],[Wurf gesamt]]</f>
        <v/>
      </c>
      <c r="AG63" s="84" t="str">
        <f>IF(Table25[[#This Row],[T-Test
max.links + max.rechts /2]]&gt;0,Table25[[#This Row],[T-Test
max.links + max.rechts /2]],"")</f>
        <v/>
      </c>
      <c r="AH63" s="88" t="str">
        <f>IF(Table25[[#This Row],[Punkte
T-Test]]&gt;=0,Table25[[#This Row],[Punkte
T-Test]],"")</f>
        <v/>
      </c>
      <c r="AI63" s="85" t="str">
        <f>Table25[[#This Row],[Z Score T-Test]]</f>
        <v/>
      </c>
    </row>
    <row r="64" spans="1:35" x14ac:dyDescent="0.45">
      <c r="A64" s="80" t="str">
        <f>IF(Table25[[#This Row],[Nr.]]&gt;0,Table25[[#This Row],[Nr.]],"")</f>
        <v/>
      </c>
      <c r="B64" s="80" t="str">
        <f>IF(Table25[[#This Row],[Vorname]]&gt;0,Table25[[#This Row],[Vorname]],"")</f>
        <v/>
      </c>
      <c r="C64" s="80" t="str">
        <f>IF(Table25[[#This Row],[Name]]&gt;0,Table25[[#This Row],[Name]],"")</f>
        <v/>
      </c>
      <c r="D64" s="81" t="str">
        <f>IF(Table25[[#This Row],[Geb.Datum
'[TT.MM.JJJJ']]]&gt;0,Table25[[#This Row],[Geb.Datum
'[TT.MM.JJJJ']]],"")</f>
        <v/>
      </c>
      <c r="E64" s="96" t="str">
        <f>IF(Table25[[#This Row],[Position '[L/AA/MB/S/D']]]&gt;0,Table25[[#This Row],[Position '[L/AA/MB/S/D']]],"")</f>
        <v/>
      </c>
      <c r="F64" s="81" t="str">
        <f>IF(Table25[[#This Row],[Händigkeit '[L/R']]]&gt;0,Table25[[#This Row],[Händigkeit '[L/R']]],"")</f>
        <v/>
      </c>
      <c r="G64" s="82" t="str">
        <f>IF(Table25[[#This Row],[Landeskader
Punkte
Anthro]]&gt;=0,Table25[[#This Row],[Landeskader
Punkte
Anthro]],"")</f>
        <v/>
      </c>
      <c r="H64" s="82" t="str">
        <f>IF(Table25[[#This Row],[Landeskader
Punkte
Sprung]]&gt;=0,Table25[[#This Row],[Landeskader
Punkte
Sprung]],"")</f>
        <v/>
      </c>
      <c r="I64" s="82" t="str">
        <f>IF(Table25[[#This Row],[Landeskader
Punkte
Wurf]]&gt;=0,Table25[[#This Row],[Landeskader
Punkte
Wurf]],"")</f>
        <v/>
      </c>
      <c r="J64" s="82" t="str">
        <f>IF(Table25[[#This Row],[Landeskader
Punkte
T-Test]]&gt;=0,Table25[[#This Row],[Landeskader
Punkte
T-Test]],"")</f>
        <v/>
      </c>
      <c r="K64" s="83" t="str">
        <f>IF(Table25[[#This Row],[Punkte GESAMT]]&gt;=0,Table25[[#This Row],[Punkte GESAMT]],"")</f>
        <v/>
      </c>
      <c r="L64" s="84" t="str">
        <f>IF(Table25[[#This Row],[finale
Körpergröße '[cm']]]&gt;0,Table25[[#This Row],[finale
Körpergröße '[cm']]],"")</f>
        <v/>
      </c>
      <c r="M64" s="85" t="str">
        <f>Table25[[#This Row],[Z Score KF]]</f>
        <v/>
      </c>
      <c r="N64" s="86" t="str">
        <f>IF(Table25[[#This Row],[Jump &amp; Reach 
(CMJ) max.]]&gt;0,Table25[[#This Row],[Jump &amp; Reach 
(CMJ) max.]],"")</f>
        <v/>
      </c>
      <c r="O64" s="87" t="str">
        <f>IF(Table25[[#This Row],[Sprunghöhe
(CMJ) '[cm']]]&gt;0,Table25[[#This Row],[Sprunghöhe
(CMJ) '[cm']]],"")</f>
        <v/>
      </c>
      <c r="P64" s="88" t="str">
        <f>IF(Table25[[#This Row],[Punkte CMJ]]&gt;=0,Table25[[#This Row],[Punkte CMJ]],"")</f>
        <v/>
      </c>
      <c r="Q64" s="85" t="str">
        <f>Table25[[#This Row],[Z-Score CMJ]]</f>
        <v/>
      </c>
      <c r="R64" s="86" t="str">
        <f>IF(Table25[[#This Row],[Jump &amp; Reach 
(Spike) max.]]&gt;0,Table25[[#This Row],[Jump &amp; Reach 
(Spike) max.]],"")</f>
        <v/>
      </c>
      <c r="S64" s="80" t="str">
        <f>IF(Table25[[#This Row],[Sprunghöhe 
Spike '[cm']]]&gt;0,Table25[[#This Row],[Sprunghöhe 
Spike '[cm']]],"")</f>
        <v/>
      </c>
      <c r="T64" s="88" t="str">
        <f>IF(Table25[[#This Row],[Punkte Spike]]&gt;=0,Table25[[#This Row],[Punkte Spike]],"")</f>
        <v/>
      </c>
      <c r="U64" s="85" t="str">
        <f>Table25[[#This Row],[Z Score Spike]]</f>
        <v/>
      </c>
      <c r="V64" s="89" t="str">
        <f>Table25[[#This Row],[Sprung gesamt]]</f>
        <v/>
      </c>
      <c r="W64" s="86" t="str">
        <f>IF(Table25[[#This Row],[Med.Ball Stoß max.
(sitzend) '[cm']]]&gt;0,Table25[[#This Row],[Med.Ball Stoß max.
(sitzend) '[cm']]],"")</f>
        <v/>
      </c>
      <c r="X64" s="88" t="str">
        <f>IF(Table25[[#This Row],[Punkte Stoß]]&gt;=0,Table25[[#This Row],[Punkte Stoß]],"")</f>
        <v/>
      </c>
      <c r="Y64" s="90" t="str">
        <f>Table25[[#This Row],[Z Score Stoß]]</f>
        <v/>
      </c>
      <c r="Z64" s="86" t="str">
        <f>IF(Table25[[#This Row],[Med.Ball Wurf max.
(stehend) '[cm']]]&gt;0,Table25[[#This Row],[Med.Ball Wurf max.
(stehend) '[cm']]],"")</f>
        <v/>
      </c>
      <c r="AA64" s="88" t="str">
        <f>IF(Table25[[#This Row],[Punkte Wurf '[steh.']]]&gt;=0,Table25[[#This Row],[Punkte Wurf '[steh.']]],"")</f>
        <v/>
      </c>
      <c r="AB64" s="85" t="str">
        <f>Table25[[#This Row],[Z Score Wurf]]</f>
        <v/>
      </c>
      <c r="AC64" s="86" t="str">
        <f>IF(Table25[[#This Row],[Schlagballwurf
max.
'[km/h']]]&gt;0,Table25[[#This Row],[Schlagballwurf
max.
'[km/h']]],"")</f>
        <v/>
      </c>
      <c r="AD64" s="88" t="str">
        <f>IF(Table25[[#This Row],[Punkte
Schlagballwurf]]&gt;=0,Table25[[#This Row],[Punkte
Schlagballwurf]],"")</f>
        <v/>
      </c>
      <c r="AE64" s="85" t="str">
        <f>Table25[[#This Row],[Z Score Schlagball]]</f>
        <v/>
      </c>
      <c r="AF64" s="89" t="str">
        <f>Table25[[#This Row],[Wurf gesamt]]</f>
        <v/>
      </c>
      <c r="AG64" s="84" t="str">
        <f>IF(Table25[[#This Row],[T-Test
max.links + max.rechts /2]]&gt;0,Table25[[#This Row],[T-Test
max.links + max.rechts /2]],"")</f>
        <v/>
      </c>
      <c r="AH64" s="88" t="str">
        <f>IF(Table25[[#This Row],[Punkte
T-Test]]&gt;=0,Table25[[#This Row],[Punkte
T-Test]],"")</f>
        <v/>
      </c>
      <c r="AI64" s="85" t="str">
        <f>Table25[[#This Row],[Z Score T-Test]]</f>
        <v/>
      </c>
    </row>
    <row r="65" spans="1:35" x14ac:dyDescent="0.45">
      <c r="A65" s="80" t="str">
        <f>IF(Table25[[#This Row],[Nr.]]&gt;0,Table25[[#This Row],[Nr.]],"")</f>
        <v/>
      </c>
      <c r="B65" s="80" t="str">
        <f>IF(Table25[[#This Row],[Vorname]]&gt;0,Table25[[#This Row],[Vorname]],"")</f>
        <v/>
      </c>
      <c r="C65" s="80" t="str">
        <f>IF(Table25[[#This Row],[Name]]&gt;0,Table25[[#This Row],[Name]],"")</f>
        <v/>
      </c>
      <c r="D65" s="81" t="str">
        <f>IF(Table25[[#This Row],[Geb.Datum
'[TT.MM.JJJJ']]]&gt;0,Table25[[#This Row],[Geb.Datum
'[TT.MM.JJJJ']]],"")</f>
        <v/>
      </c>
      <c r="E65" s="96" t="str">
        <f>IF(Table25[[#This Row],[Position '[L/AA/MB/S/D']]]&gt;0,Table25[[#This Row],[Position '[L/AA/MB/S/D']]],"")</f>
        <v/>
      </c>
      <c r="F65" s="81" t="str">
        <f>IF(Table25[[#This Row],[Händigkeit '[L/R']]]&gt;0,Table25[[#This Row],[Händigkeit '[L/R']]],"")</f>
        <v/>
      </c>
      <c r="G65" s="82" t="str">
        <f>IF(Table25[[#This Row],[Landeskader
Punkte
Anthro]]&gt;=0,Table25[[#This Row],[Landeskader
Punkte
Anthro]],"")</f>
        <v/>
      </c>
      <c r="H65" s="82" t="str">
        <f>IF(Table25[[#This Row],[Landeskader
Punkte
Sprung]]&gt;=0,Table25[[#This Row],[Landeskader
Punkte
Sprung]],"")</f>
        <v/>
      </c>
      <c r="I65" s="82" t="str">
        <f>IF(Table25[[#This Row],[Landeskader
Punkte
Wurf]]&gt;=0,Table25[[#This Row],[Landeskader
Punkte
Wurf]],"")</f>
        <v/>
      </c>
      <c r="J65" s="82" t="str">
        <f>IF(Table25[[#This Row],[Landeskader
Punkte
T-Test]]&gt;=0,Table25[[#This Row],[Landeskader
Punkte
T-Test]],"")</f>
        <v/>
      </c>
      <c r="K65" s="83" t="str">
        <f>IF(Table25[[#This Row],[Punkte GESAMT]]&gt;=0,Table25[[#This Row],[Punkte GESAMT]],"")</f>
        <v/>
      </c>
      <c r="L65" s="84" t="str">
        <f>IF(Table25[[#This Row],[finale
Körpergröße '[cm']]]&gt;0,Table25[[#This Row],[finale
Körpergröße '[cm']]],"")</f>
        <v/>
      </c>
      <c r="M65" s="85" t="str">
        <f>Table25[[#This Row],[Z Score KF]]</f>
        <v/>
      </c>
      <c r="N65" s="86" t="str">
        <f>IF(Table25[[#This Row],[Jump &amp; Reach 
(CMJ) max.]]&gt;0,Table25[[#This Row],[Jump &amp; Reach 
(CMJ) max.]],"")</f>
        <v/>
      </c>
      <c r="O65" s="87" t="str">
        <f>IF(Table25[[#This Row],[Sprunghöhe
(CMJ) '[cm']]]&gt;0,Table25[[#This Row],[Sprunghöhe
(CMJ) '[cm']]],"")</f>
        <v/>
      </c>
      <c r="P65" s="88" t="str">
        <f>IF(Table25[[#This Row],[Punkte CMJ]]&gt;=0,Table25[[#This Row],[Punkte CMJ]],"")</f>
        <v/>
      </c>
      <c r="Q65" s="85" t="str">
        <f>Table25[[#This Row],[Z-Score CMJ]]</f>
        <v/>
      </c>
      <c r="R65" s="86" t="str">
        <f>IF(Table25[[#This Row],[Jump &amp; Reach 
(Spike) max.]]&gt;0,Table25[[#This Row],[Jump &amp; Reach 
(Spike) max.]],"")</f>
        <v/>
      </c>
      <c r="S65" s="80" t="str">
        <f>IF(Table25[[#This Row],[Sprunghöhe 
Spike '[cm']]]&gt;0,Table25[[#This Row],[Sprunghöhe 
Spike '[cm']]],"")</f>
        <v/>
      </c>
      <c r="T65" s="88" t="str">
        <f>IF(Table25[[#This Row],[Punkte Spike]]&gt;=0,Table25[[#This Row],[Punkte Spike]],"")</f>
        <v/>
      </c>
      <c r="U65" s="85" t="str">
        <f>Table25[[#This Row],[Z Score Spike]]</f>
        <v/>
      </c>
      <c r="V65" s="89" t="str">
        <f>Table25[[#This Row],[Sprung gesamt]]</f>
        <v/>
      </c>
      <c r="W65" s="86" t="str">
        <f>IF(Table25[[#This Row],[Med.Ball Stoß max.
(sitzend) '[cm']]]&gt;0,Table25[[#This Row],[Med.Ball Stoß max.
(sitzend) '[cm']]],"")</f>
        <v/>
      </c>
      <c r="X65" s="88" t="str">
        <f>IF(Table25[[#This Row],[Punkte Stoß]]&gt;=0,Table25[[#This Row],[Punkte Stoß]],"")</f>
        <v/>
      </c>
      <c r="Y65" s="90" t="str">
        <f>Table25[[#This Row],[Z Score Stoß]]</f>
        <v/>
      </c>
      <c r="Z65" s="86" t="str">
        <f>IF(Table25[[#This Row],[Med.Ball Wurf max.
(stehend) '[cm']]]&gt;0,Table25[[#This Row],[Med.Ball Wurf max.
(stehend) '[cm']]],"")</f>
        <v/>
      </c>
      <c r="AA65" s="88" t="str">
        <f>IF(Table25[[#This Row],[Punkte Wurf '[steh.']]]&gt;=0,Table25[[#This Row],[Punkte Wurf '[steh.']]],"")</f>
        <v/>
      </c>
      <c r="AB65" s="85" t="str">
        <f>Table25[[#This Row],[Z Score Wurf]]</f>
        <v/>
      </c>
      <c r="AC65" s="86" t="str">
        <f>IF(Table25[[#This Row],[Schlagballwurf
max.
'[km/h']]]&gt;0,Table25[[#This Row],[Schlagballwurf
max.
'[km/h']]],"")</f>
        <v/>
      </c>
      <c r="AD65" s="88" t="str">
        <f>IF(Table25[[#This Row],[Punkte
Schlagballwurf]]&gt;=0,Table25[[#This Row],[Punkte
Schlagballwurf]],"")</f>
        <v/>
      </c>
      <c r="AE65" s="85" t="str">
        <f>Table25[[#This Row],[Z Score Schlagball]]</f>
        <v/>
      </c>
      <c r="AF65" s="89" t="str">
        <f>Table25[[#This Row],[Wurf gesamt]]</f>
        <v/>
      </c>
      <c r="AG65" s="84" t="str">
        <f>IF(Table25[[#This Row],[T-Test
max.links + max.rechts /2]]&gt;0,Table25[[#This Row],[T-Test
max.links + max.rechts /2]],"")</f>
        <v/>
      </c>
      <c r="AH65" s="88" t="str">
        <f>IF(Table25[[#This Row],[Punkte
T-Test]]&gt;=0,Table25[[#This Row],[Punkte
T-Test]],"")</f>
        <v/>
      </c>
      <c r="AI65" s="85" t="str">
        <f>Table25[[#This Row],[Z Score T-Test]]</f>
        <v/>
      </c>
    </row>
    <row r="66" spans="1:35" x14ac:dyDescent="0.45">
      <c r="A66" s="80" t="str">
        <f>IF(Table25[[#This Row],[Nr.]]&gt;0,Table25[[#This Row],[Nr.]],"")</f>
        <v/>
      </c>
      <c r="B66" s="80" t="str">
        <f>IF(Table25[[#This Row],[Vorname]]&gt;0,Table25[[#This Row],[Vorname]],"")</f>
        <v/>
      </c>
      <c r="C66" s="80" t="str">
        <f>IF(Table25[[#This Row],[Name]]&gt;0,Table25[[#This Row],[Name]],"")</f>
        <v/>
      </c>
      <c r="D66" s="81" t="str">
        <f>IF(Table25[[#This Row],[Geb.Datum
'[TT.MM.JJJJ']]]&gt;0,Table25[[#This Row],[Geb.Datum
'[TT.MM.JJJJ']]],"")</f>
        <v/>
      </c>
      <c r="E66" s="96" t="str">
        <f>IF(Table25[[#This Row],[Position '[L/AA/MB/S/D']]]&gt;0,Table25[[#This Row],[Position '[L/AA/MB/S/D']]],"")</f>
        <v/>
      </c>
      <c r="F66" s="81" t="str">
        <f>IF(Table25[[#This Row],[Händigkeit '[L/R']]]&gt;0,Table25[[#This Row],[Händigkeit '[L/R']]],"")</f>
        <v/>
      </c>
      <c r="G66" s="82" t="str">
        <f>IF(Table25[[#This Row],[Landeskader
Punkte
Anthro]]&gt;=0,Table25[[#This Row],[Landeskader
Punkte
Anthro]],"")</f>
        <v/>
      </c>
      <c r="H66" s="82" t="str">
        <f>IF(Table25[[#This Row],[Landeskader
Punkte
Sprung]]&gt;=0,Table25[[#This Row],[Landeskader
Punkte
Sprung]],"")</f>
        <v/>
      </c>
      <c r="I66" s="82" t="str">
        <f>IF(Table25[[#This Row],[Landeskader
Punkte
Wurf]]&gt;=0,Table25[[#This Row],[Landeskader
Punkte
Wurf]],"")</f>
        <v/>
      </c>
      <c r="J66" s="82" t="str">
        <f>IF(Table25[[#This Row],[Landeskader
Punkte
T-Test]]&gt;=0,Table25[[#This Row],[Landeskader
Punkte
T-Test]],"")</f>
        <v/>
      </c>
      <c r="K66" s="83" t="str">
        <f>IF(Table25[[#This Row],[Punkte GESAMT]]&gt;=0,Table25[[#This Row],[Punkte GESAMT]],"")</f>
        <v/>
      </c>
      <c r="L66" s="84" t="str">
        <f>IF(Table25[[#This Row],[finale
Körpergröße '[cm']]]&gt;0,Table25[[#This Row],[finale
Körpergröße '[cm']]],"")</f>
        <v/>
      </c>
      <c r="M66" s="85" t="str">
        <f>Table25[[#This Row],[Z Score KF]]</f>
        <v/>
      </c>
      <c r="N66" s="86" t="str">
        <f>IF(Table25[[#This Row],[Jump &amp; Reach 
(CMJ) max.]]&gt;0,Table25[[#This Row],[Jump &amp; Reach 
(CMJ) max.]],"")</f>
        <v/>
      </c>
      <c r="O66" s="87" t="str">
        <f>IF(Table25[[#This Row],[Sprunghöhe
(CMJ) '[cm']]]&gt;0,Table25[[#This Row],[Sprunghöhe
(CMJ) '[cm']]],"")</f>
        <v/>
      </c>
      <c r="P66" s="88" t="str">
        <f>IF(Table25[[#This Row],[Punkte CMJ]]&gt;=0,Table25[[#This Row],[Punkte CMJ]],"")</f>
        <v/>
      </c>
      <c r="Q66" s="85" t="str">
        <f>Table25[[#This Row],[Z-Score CMJ]]</f>
        <v/>
      </c>
      <c r="R66" s="86" t="str">
        <f>IF(Table25[[#This Row],[Jump &amp; Reach 
(Spike) max.]]&gt;0,Table25[[#This Row],[Jump &amp; Reach 
(Spike) max.]],"")</f>
        <v/>
      </c>
      <c r="S66" s="80" t="str">
        <f>IF(Table25[[#This Row],[Sprunghöhe 
Spike '[cm']]]&gt;0,Table25[[#This Row],[Sprunghöhe 
Spike '[cm']]],"")</f>
        <v/>
      </c>
      <c r="T66" s="88" t="str">
        <f>IF(Table25[[#This Row],[Punkte Spike]]&gt;=0,Table25[[#This Row],[Punkte Spike]],"")</f>
        <v/>
      </c>
      <c r="U66" s="85" t="str">
        <f>Table25[[#This Row],[Z Score Spike]]</f>
        <v/>
      </c>
      <c r="V66" s="89" t="str">
        <f>Table25[[#This Row],[Sprung gesamt]]</f>
        <v/>
      </c>
      <c r="W66" s="86" t="str">
        <f>IF(Table25[[#This Row],[Med.Ball Stoß max.
(sitzend) '[cm']]]&gt;0,Table25[[#This Row],[Med.Ball Stoß max.
(sitzend) '[cm']]],"")</f>
        <v/>
      </c>
      <c r="X66" s="88" t="str">
        <f>IF(Table25[[#This Row],[Punkte Stoß]]&gt;=0,Table25[[#This Row],[Punkte Stoß]],"")</f>
        <v/>
      </c>
      <c r="Y66" s="90" t="str">
        <f>Table25[[#This Row],[Z Score Stoß]]</f>
        <v/>
      </c>
      <c r="Z66" s="86" t="str">
        <f>IF(Table25[[#This Row],[Med.Ball Wurf max.
(stehend) '[cm']]]&gt;0,Table25[[#This Row],[Med.Ball Wurf max.
(stehend) '[cm']]],"")</f>
        <v/>
      </c>
      <c r="AA66" s="88" t="str">
        <f>IF(Table25[[#This Row],[Punkte Wurf '[steh.']]]&gt;=0,Table25[[#This Row],[Punkte Wurf '[steh.']]],"")</f>
        <v/>
      </c>
      <c r="AB66" s="85" t="str">
        <f>Table25[[#This Row],[Z Score Wurf]]</f>
        <v/>
      </c>
      <c r="AC66" s="86" t="str">
        <f>IF(Table25[[#This Row],[Schlagballwurf
max.
'[km/h']]]&gt;0,Table25[[#This Row],[Schlagballwurf
max.
'[km/h']]],"")</f>
        <v/>
      </c>
      <c r="AD66" s="88" t="str">
        <f>IF(Table25[[#This Row],[Punkte
Schlagballwurf]]&gt;=0,Table25[[#This Row],[Punkte
Schlagballwurf]],"")</f>
        <v/>
      </c>
      <c r="AE66" s="85" t="str">
        <f>Table25[[#This Row],[Z Score Schlagball]]</f>
        <v/>
      </c>
      <c r="AF66" s="89" t="str">
        <f>Table25[[#This Row],[Wurf gesamt]]</f>
        <v/>
      </c>
      <c r="AG66" s="84" t="str">
        <f>IF(Table25[[#This Row],[T-Test
max.links + max.rechts /2]]&gt;0,Table25[[#This Row],[T-Test
max.links + max.rechts /2]],"")</f>
        <v/>
      </c>
      <c r="AH66" s="88" t="str">
        <f>IF(Table25[[#This Row],[Punkte
T-Test]]&gt;=0,Table25[[#This Row],[Punkte
T-Test]],"")</f>
        <v/>
      </c>
      <c r="AI66" s="85" t="str">
        <f>Table25[[#This Row],[Z Score T-Test]]</f>
        <v/>
      </c>
    </row>
    <row r="67" spans="1:35" x14ac:dyDescent="0.45">
      <c r="A67" s="80" t="str">
        <f>IF(Table25[[#This Row],[Nr.]]&gt;0,Table25[[#This Row],[Nr.]],"")</f>
        <v/>
      </c>
      <c r="B67" s="80" t="str">
        <f>IF(Table25[[#This Row],[Vorname]]&gt;0,Table25[[#This Row],[Vorname]],"")</f>
        <v/>
      </c>
      <c r="C67" s="80" t="str">
        <f>IF(Table25[[#This Row],[Name]]&gt;0,Table25[[#This Row],[Name]],"")</f>
        <v/>
      </c>
      <c r="D67" s="81" t="str">
        <f>IF(Table25[[#This Row],[Geb.Datum
'[TT.MM.JJJJ']]]&gt;0,Table25[[#This Row],[Geb.Datum
'[TT.MM.JJJJ']]],"")</f>
        <v/>
      </c>
      <c r="E67" s="96" t="str">
        <f>IF(Table25[[#This Row],[Position '[L/AA/MB/S/D']]]&gt;0,Table25[[#This Row],[Position '[L/AA/MB/S/D']]],"")</f>
        <v/>
      </c>
      <c r="F67" s="81" t="str">
        <f>IF(Table25[[#This Row],[Händigkeit '[L/R']]]&gt;0,Table25[[#This Row],[Händigkeit '[L/R']]],"")</f>
        <v/>
      </c>
      <c r="G67" s="82" t="str">
        <f>IF(Table25[[#This Row],[Landeskader
Punkte
Anthro]]&gt;=0,Table25[[#This Row],[Landeskader
Punkte
Anthro]],"")</f>
        <v/>
      </c>
      <c r="H67" s="82" t="str">
        <f>IF(Table25[[#This Row],[Landeskader
Punkte
Sprung]]&gt;=0,Table25[[#This Row],[Landeskader
Punkte
Sprung]],"")</f>
        <v/>
      </c>
      <c r="I67" s="82" t="str">
        <f>IF(Table25[[#This Row],[Landeskader
Punkte
Wurf]]&gt;=0,Table25[[#This Row],[Landeskader
Punkte
Wurf]],"")</f>
        <v/>
      </c>
      <c r="J67" s="82" t="str">
        <f>IF(Table25[[#This Row],[Landeskader
Punkte
T-Test]]&gt;=0,Table25[[#This Row],[Landeskader
Punkte
T-Test]],"")</f>
        <v/>
      </c>
      <c r="K67" s="83" t="str">
        <f>IF(Table25[[#This Row],[Punkte GESAMT]]&gt;=0,Table25[[#This Row],[Punkte GESAMT]],"")</f>
        <v/>
      </c>
      <c r="L67" s="84" t="str">
        <f>IF(Table25[[#This Row],[finale
Körpergröße '[cm']]]&gt;0,Table25[[#This Row],[finale
Körpergröße '[cm']]],"")</f>
        <v/>
      </c>
      <c r="M67" s="85" t="str">
        <f>Table25[[#This Row],[Z Score KF]]</f>
        <v/>
      </c>
      <c r="N67" s="86" t="str">
        <f>IF(Table25[[#This Row],[Jump &amp; Reach 
(CMJ) max.]]&gt;0,Table25[[#This Row],[Jump &amp; Reach 
(CMJ) max.]],"")</f>
        <v/>
      </c>
      <c r="O67" s="87" t="str">
        <f>IF(Table25[[#This Row],[Sprunghöhe
(CMJ) '[cm']]]&gt;0,Table25[[#This Row],[Sprunghöhe
(CMJ) '[cm']]],"")</f>
        <v/>
      </c>
      <c r="P67" s="88" t="str">
        <f>IF(Table25[[#This Row],[Punkte CMJ]]&gt;=0,Table25[[#This Row],[Punkte CMJ]],"")</f>
        <v/>
      </c>
      <c r="Q67" s="85" t="str">
        <f>Table25[[#This Row],[Z-Score CMJ]]</f>
        <v/>
      </c>
      <c r="R67" s="86" t="str">
        <f>IF(Table25[[#This Row],[Jump &amp; Reach 
(Spike) max.]]&gt;0,Table25[[#This Row],[Jump &amp; Reach 
(Spike) max.]],"")</f>
        <v/>
      </c>
      <c r="S67" s="80" t="str">
        <f>IF(Table25[[#This Row],[Sprunghöhe 
Spike '[cm']]]&gt;0,Table25[[#This Row],[Sprunghöhe 
Spike '[cm']]],"")</f>
        <v/>
      </c>
      <c r="T67" s="88" t="str">
        <f>IF(Table25[[#This Row],[Punkte Spike]]&gt;=0,Table25[[#This Row],[Punkte Spike]],"")</f>
        <v/>
      </c>
      <c r="U67" s="85" t="str">
        <f>Table25[[#This Row],[Z Score Spike]]</f>
        <v/>
      </c>
      <c r="V67" s="89" t="str">
        <f>Table25[[#This Row],[Sprung gesamt]]</f>
        <v/>
      </c>
      <c r="W67" s="86" t="str">
        <f>IF(Table25[[#This Row],[Med.Ball Stoß max.
(sitzend) '[cm']]]&gt;0,Table25[[#This Row],[Med.Ball Stoß max.
(sitzend) '[cm']]],"")</f>
        <v/>
      </c>
      <c r="X67" s="88" t="str">
        <f>IF(Table25[[#This Row],[Punkte Stoß]]&gt;=0,Table25[[#This Row],[Punkte Stoß]],"")</f>
        <v/>
      </c>
      <c r="Y67" s="90" t="str">
        <f>Table25[[#This Row],[Z Score Stoß]]</f>
        <v/>
      </c>
      <c r="Z67" s="86" t="str">
        <f>IF(Table25[[#This Row],[Med.Ball Wurf max.
(stehend) '[cm']]]&gt;0,Table25[[#This Row],[Med.Ball Wurf max.
(stehend) '[cm']]],"")</f>
        <v/>
      </c>
      <c r="AA67" s="88" t="str">
        <f>IF(Table25[[#This Row],[Punkte Wurf '[steh.']]]&gt;=0,Table25[[#This Row],[Punkte Wurf '[steh.']]],"")</f>
        <v/>
      </c>
      <c r="AB67" s="85" t="str">
        <f>Table25[[#This Row],[Z Score Wurf]]</f>
        <v/>
      </c>
      <c r="AC67" s="86" t="str">
        <f>IF(Table25[[#This Row],[Schlagballwurf
max.
'[km/h']]]&gt;0,Table25[[#This Row],[Schlagballwurf
max.
'[km/h']]],"")</f>
        <v/>
      </c>
      <c r="AD67" s="88" t="str">
        <f>IF(Table25[[#This Row],[Punkte
Schlagballwurf]]&gt;=0,Table25[[#This Row],[Punkte
Schlagballwurf]],"")</f>
        <v/>
      </c>
      <c r="AE67" s="85" t="str">
        <f>Table25[[#This Row],[Z Score Schlagball]]</f>
        <v/>
      </c>
      <c r="AF67" s="89" t="str">
        <f>Table25[[#This Row],[Wurf gesamt]]</f>
        <v/>
      </c>
      <c r="AG67" s="84" t="str">
        <f>IF(Table25[[#This Row],[T-Test
max.links + max.rechts /2]]&gt;0,Table25[[#This Row],[T-Test
max.links + max.rechts /2]],"")</f>
        <v/>
      </c>
      <c r="AH67" s="88" t="str">
        <f>IF(Table25[[#This Row],[Punkte
T-Test]]&gt;=0,Table25[[#This Row],[Punkte
T-Test]],"")</f>
        <v/>
      </c>
      <c r="AI67" s="85" t="str">
        <f>Table25[[#This Row],[Z Score T-Test]]</f>
        <v/>
      </c>
    </row>
    <row r="68" spans="1:35" x14ac:dyDescent="0.45">
      <c r="A68" s="80" t="str">
        <f>IF(Table25[[#This Row],[Nr.]]&gt;0,Table25[[#This Row],[Nr.]],"")</f>
        <v/>
      </c>
      <c r="B68" s="80" t="str">
        <f>IF(Table25[[#This Row],[Vorname]]&gt;0,Table25[[#This Row],[Vorname]],"")</f>
        <v/>
      </c>
      <c r="C68" s="80" t="str">
        <f>IF(Table25[[#This Row],[Name]]&gt;0,Table25[[#This Row],[Name]],"")</f>
        <v/>
      </c>
      <c r="D68" s="81" t="str">
        <f>IF(Table25[[#This Row],[Geb.Datum
'[TT.MM.JJJJ']]]&gt;0,Table25[[#This Row],[Geb.Datum
'[TT.MM.JJJJ']]],"")</f>
        <v/>
      </c>
      <c r="E68" s="96" t="str">
        <f>IF(Table25[[#This Row],[Position '[L/AA/MB/S/D']]]&gt;0,Table25[[#This Row],[Position '[L/AA/MB/S/D']]],"")</f>
        <v/>
      </c>
      <c r="F68" s="81" t="str">
        <f>IF(Table25[[#This Row],[Händigkeit '[L/R']]]&gt;0,Table25[[#This Row],[Händigkeit '[L/R']]],"")</f>
        <v/>
      </c>
      <c r="G68" s="82" t="str">
        <f>IF(Table25[[#This Row],[Landeskader
Punkte
Anthro]]&gt;=0,Table25[[#This Row],[Landeskader
Punkte
Anthro]],"")</f>
        <v/>
      </c>
      <c r="H68" s="82" t="str">
        <f>IF(Table25[[#This Row],[Landeskader
Punkte
Sprung]]&gt;=0,Table25[[#This Row],[Landeskader
Punkte
Sprung]],"")</f>
        <v/>
      </c>
      <c r="I68" s="82" t="str">
        <f>IF(Table25[[#This Row],[Landeskader
Punkte
Wurf]]&gt;=0,Table25[[#This Row],[Landeskader
Punkte
Wurf]],"")</f>
        <v/>
      </c>
      <c r="J68" s="82" t="str">
        <f>IF(Table25[[#This Row],[Landeskader
Punkte
T-Test]]&gt;=0,Table25[[#This Row],[Landeskader
Punkte
T-Test]],"")</f>
        <v/>
      </c>
      <c r="K68" s="83" t="str">
        <f>IF(Table25[[#This Row],[Punkte GESAMT]]&gt;=0,Table25[[#This Row],[Punkte GESAMT]],"")</f>
        <v/>
      </c>
      <c r="L68" s="84" t="str">
        <f>IF(Table25[[#This Row],[finale
Körpergröße '[cm']]]&gt;0,Table25[[#This Row],[finale
Körpergröße '[cm']]],"")</f>
        <v/>
      </c>
      <c r="M68" s="85" t="str">
        <f>Table25[[#This Row],[Z Score KF]]</f>
        <v/>
      </c>
      <c r="N68" s="86" t="str">
        <f>IF(Table25[[#This Row],[Jump &amp; Reach 
(CMJ) max.]]&gt;0,Table25[[#This Row],[Jump &amp; Reach 
(CMJ) max.]],"")</f>
        <v/>
      </c>
      <c r="O68" s="87" t="str">
        <f>IF(Table25[[#This Row],[Sprunghöhe
(CMJ) '[cm']]]&gt;0,Table25[[#This Row],[Sprunghöhe
(CMJ) '[cm']]],"")</f>
        <v/>
      </c>
      <c r="P68" s="88" t="str">
        <f>IF(Table25[[#This Row],[Punkte CMJ]]&gt;=0,Table25[[#This Row],[Punkte CMJ]],"")</f>
        <v/>
      </c>
      <c r="Q68" s="85" t="str">
        <f>Table25[[#This Row],[Z-Score CMJ]]</f>
        <v/>
      </c>
      <c r="R68" s="86" t="str">
        <f>IF(Table25[[#This Row],[Jump &amp; Reach 
(Spike) max.]]&gt;0,Table25[[#This Row],[Jump &amp; Reach 
(Spike) max.]],"")</f>
        <v/>
      </c>
      <c r="S68" s="80" t="str">
        <f>IF(Table25[[#This Row],[Sprunghöhe 
Spike '[cm']]]&gt;0,Table25[[#This Row],[Sprunghöhe 
Spike '[cm']]],"")</f>
        <v/>
      </c>
      <c r="T68" s="88" t="str">
        <f>IF(Table25[[#This Row],[Punkte Spike]]&gt;=0,Table25[[#This Row],[Punkte Spike]],"")</f>
        <v/>
      </c>
      <c r="U68" s="85" t="str">
        <f>Table25[[#This Row],[Z Score Spike]]</f>
        <v/>
      </c>
      <c r="V68" s="89" t="str">
        <f>Table25[[#This Row],[Sprung gesamt]]</f>
        <v/>
      </c>
      <c r="W68" s="86" t="str">
        <f>IF(Table25[[#This Row],[Med.Ball Stoß max.
(sitzend) '[cm']]]&gt;0,Table25[[#This Row],[Med.Ball Stoß max.
(sitzend) '[cm']]],"")</f>
        <v/>
      </c>
      <c r="X68" s="88" t="str">
        <f>IF(Table25[[#This Row],[Punkte Stoß]]&gt;=0,Table25[[#This Row],[Punkte Stoß]],"")</f>
        <v/>
      </c>
      <c r="Y68" s="90" t="str">
        <f>Table25[[#This Row],[Z Score Stoß]]</f>
        <v/>
      </c>
      <c r="Z68" s="86" t="str">
        <f>IF(Table25[[#This Row],[Med.Ball Wurf max.
(stehend) '[cm']]]&gt;0,Table25[[#This Row],[Med.Ball Wurf max.
(stehend) '[cm']]],"")</f>
        <v/>
      </c>
      <c r="AA68" s="88" t="str">
        <f>IF(Table25[[#This Row],[Punkte Wurf '[steh.']]]&gt;=0,Table25[[#This Row],[Punkte Wurf '[steh.']]],"")</f>
        <v/>
      </c>
      <c r="AB68" s="85" t="str">
        <f>Table25[[#This Row],[Z Score Wurf]]</f>
        <v/>
      </c>
      <c r="AC68" s="86" t="str">
        <f>IF(Table25[[#This Row],[Schlagballwurf
max.
'[km/h']]]&gt;0,Table25[[#This Row],[Schlagballwurf
max.
'[km/h']]],"")</f>
        <v/>
      </c>
      <c r="AD68" s="88" t="str">
        <f>IF(Table25[[#This Row],[Punkte
Schlagballwurf]]&gt;=0,Table25[[#This Row],[Punkte
Schlagballwurf]],"")</f>
        <v/>
      </c>
      <c r="AE68" s="85" t="str">
        <f>Table25[[#This Row],[Z Score Schlagball]]</f>
        <v/>
      </c>
      <c r="AF68" s="89" t="str">
        <f>Table25[[#This Row],[Wurf gesamt]]</f>
        <v/>
      </c>
      <c r="AG68" s="84" t="str">
        <f>IF(Table25[[#This Row],[T-Test
max.links + max.rechts /2]]&gt;0,Table25[[#This Row],[T-Test
max.links + max.rechts /2]],"")</f>
        <v/>
      </c>
      <c r="AH68" s="88" t="str">
        <f>IF(Table25[[#This Row],[Punkte
T-Test]]&gt;=0,Table25[[#This Row],[Punkte
T-Test]],"")</f>
        <v/>
      </c>
      <c r="AI68" s="85" t="str">
        <f>Table25[[#This Row],[Z Score T-Test]]</f>
        <v/>
      </c>
    </row>
    <row r="69" spans="1:35" x14ac:dyDescent="0.45">
      <c r="A69" s="80" t="str">
        <f>IF(Table25[[#This Row],[Nr.]]&gt;0,Table25[[#This Row],[Nr.]],"")</f>
        <v/>
      </c>
      <c r="B69" s="80" t="str">
        <f>IF(Table25[[#This Row],[Vorname]]&gt;0,Table25[[#This Row],[Vorname]],"")</f>
        <v/>
      </c>
      <c r="C69" s="80" t="str">
        <f>IF(Table25[[#This Row],[Name]]&gt;0,Table25[[#This Row],[Name]],"")</f>
        <v/>
      </c>
      <c r="D69" s="81" t="str">
        <f>IF(Table25[[#This Row],[Geb.Datum
'[TT.MM.JJJJ']]]&gt;0,Table25[[#This Row],[Geb.Datum
'[TT.MM.JJJJ']]],"")</f>
        <v/>
      </c>
      <c r="E69" s="96" t="str">
        <f>IF(Table25[[#This Row],[Position '[L/AA/MB/S/D']]]&gt;0,Table25[[#This Row],[Position '[L/AA/MB/S/D']]],"")</f>
        <v/>
      </c>
      <c r="F69" s="81" t="str">
        <f>IF(Table25[[#This Row],[Händigkeit '[L/R']]]&gt;0,Table25[[#This Row],[Händigkeit '[L/R']]],"")</f>
        <v/>
      </c>
      <c r="G69" s="82" t="str">
        <f>IF(Table25[[#This Row],[Landeskader
Punkte
Anthro]]&gt;=0,Table25[[#This Row],[Landeskader
Punkte
Anthro]],"")</f>
        <v/>
      </c>
      <c r="H69" s="82" t="str">
        <f>IF(Table25[[#This Row],[Landeskader
Punkte
Sprung]]&gt;=0,Table25[[#This Row],[Landeskader
Punkte
Sprung]],"")</f>
        <v/>
      </c>
      <c r="I69" s="82" t="str">
        <f>IF(Table25[[#This Row],[Landeskader
Punkte
Wurf]]&gt;=0,Table25[[#This Row],[Landeskader
Punkte
Wurf]],"")</f>
        <v/>
      </c>
      <c r="J69" s="82" t="str">
        <f>IF(Table25[[#This Row],[Landeskader
Punkte
T-Test]]&gt;=0,Table25[[#This Row],[Landeskader
Punkte
T-Test]],"")</f>
        <v/>
      </c>
      <c r="K69" s="83" t="str">
        <f>IF(Table25[[#This Row],[Punkte GESAMT]]&gt;=0,Table25[[#This Row],[Punkte GESAMT]],"")</f>
        <v/>
      </c>
      <c r="L69" s="84" t="str">
        <f>IF(Table25[[#This Row],[finale
Körpergröße '[cm']]]&gt;0,Table25[[#This Row],[finale
Körpergröße '[cm']]],"")</f>
        <v/>
      </c>
      <c r="M69" s="85" t="str">
        <f>Table25[[#This Row],[Z Score KF]]</f>
        <v/>
      </c>
      <c r="N69" s="86" t="str">
        <f>IF(Table25[[#This Row],[Jump &amp; Reach 
(CMJ) max.]]&gt;0,Table25[[#This Row],[Jump &amp; Reach 
(CMJ) max.]],"")</f>
        <v/>
      </c>
      <c r="O69" s="87" t="str">
        <f>IF(Table25[[#This Row],[Sprunghöhe
(CMJ) '[cm']]]&gt;0,Table25[[#This Row],[Sprunghöhe
(CMJ) '[cm']]],"")</f>
        <v/>
      </c>
      <c r="P69" s="88" t="str">
        <f>IF(Table25[[#This Row],[Punkte CMJ]]&gt;=0,Table25[[#This Row],[Punkte CMJ]],"")</f>
        <v/>
      </c>
      <c r="Q69" s="85" t="str">
        <f>Table25[[#This Row],[Z-Score CMJ]]</f>
        <v/>
      </c>
      <c r="R69" s="86" t="str">
        <f>IF(Table25[[#This Row],[Jump &amp; Reach 
(Spike) max.]]&gt;0,Table25[[#This Row],[Jump &amp; Reach 
(Spike) max.]],"")</f>
        <v/>
      </c>
      <c r="S69" s="80" t="str">
        <f>IF(Table25[[#This Row],[Sprunghöhe 
Spike '[cm']]]&gt;0,Table25[[#This Row],[Sprunghöhe 
Spike '[cm']]],"")</f>
        <v/>
      </c>
      <c r="T69" s="88" t="str">
        <f>IF(Table25[[#This Row],[Punkte Spike]]&gt;=0,Table25[[#This Row],[Punkte Spike]],"")</f>
        <v/>
      </c>
      <c r="U69" s="85" t="str">
        <f>Table25[[#This Row],[Z Score Spike]]</f>
        <v/>
      </c>
      <c r="V69" s="89" t="str">
        <f>Table25[[#This Row],[Sprung gesamt]]</f>
        <v/>
      </c>
      <c r="W69" s="86" t="str">
        <f>IF(Table25[[#This Row],[Med.Ball Stoß max.
(sitzend) '[cm']]]&gt;0,Table25[[#This Row],[Med.Ball Stoß max.
(sitzend) '[cm']]],"")</f>
        <v/>
      </c>
      <c r="X69" s="88" t="str">
        <f>IF(Table25[[#This Row],[Punkte Stoß]]&gt;=0,Table25[[#This Row],[Punkte Stoß]],"")</f>
        <v/>
      </c>
      <c r="Y69" s="90" t="str">
        <f>Table25[[#This Row],[Z Score Stoß]]</f>
        <v/>
      </c>
      <c r="Z69" s="86" t="str">
        <f>IF(Table25[[#This Row],[Med.Ball Wurf max.
(stehend) '[cm']]]&gt;0,Table25[[#This Row],[Med.Ball Wurf max.
(stehend) '[cm']]],"")</f>
        <v/>
      </c>
      <c r="AA69" s="88" t="str">
        <f>IF(Table25[[#This Row],[Punkte Wurf '[steh.']]]&gt;=0,Table25[[#This Row],[Punkte Wurf '[steh.']]],"")</f>
        <v/>
      </c>
      <c r="AB69" s="85" t="str">
        <f>Table25[[#This Row],[Z Score Wurf]]</f>
        <v/>
      </c>
      <c r="AC69" s="86" t="str">
        <f>IF(Table25[[#This Row],[Schlagballwurf
max.
'[km/h']]]&gt;0,Table25[[#This Row],[Schlagballwurf
max.
'[km/h']]],"")</f>
        <v/>
      </c>
      <c r="AD69" s="88" t="str">
        <f>IF(Table25[[#This Row],[Punkte
Schlagballwurf]]&gt;=0,Table25[[#This Row],[Punkte
Schlagballwurf]],"")</f>
        <v/>
      </c>
      <c r="AE69" s="85" t="str">
        <f>Table25[[#This Row],[Z Score Schlagball]]</f>
        <v/>
      </c>
      <c r="AF69" s="89" t="str">
        <f>Table25[[#This Row],[Wurf gesamt]]</f>
        <v/>
      </c>
      <c r="AG69" s="84" t="str">
        <f>IF(Table25[[#This Row],[T-Test
max.links + max.rechts /2]]&gt;0,Table25[[#This Row],[T-Test
max.links + max.rechts /2]],"")</f>
        <v/>
      </c>
      <c r="AH69" s="88" t="str">
        <f>IF(Table25[[#This Row],[Punkte
T-Test]]&gt;=0,Table25[[#This Row],[Punkte
T-Test]],"")</f>
        <v/>
      </c>
      <c r="AI69" s="85" t="str">
        <f>Table25[[#This Row],[Z Score T-Test]]</f>
        <v/>
      </c>
    </row>
    <row r="70" spans="1:35" x14ac:dyDescent="0.45">
      <c r="A70" s="80" t="str">
        <f>IF(Table25[[#This Row],[Nr.]]&gt;0,Table25[[#This Row],[Nr.]],"")</f>
        <v/>
      </c>
      <c r="B70" s="80" t="str">
        <f>IF(Table25[[#This Row],[Vorname]]&gt;0,Table25[[#This Row],[Vorname]],"")</f>
        <v/>
      </c>
      <c r="C70" s="80" t="str">
        <f>IF(Table25[[#This Row],[Name]]&gt;0,Table25[[#This Row],[Name]],"")</f>
        <v/>
      </c>
      <c r="D70" s="81" t="str">
        <f>IF(Table25[[#This Row],[Geb.Datum
'[TT.MM.JJJJ']]]&gt;0,Table25[[#This Row],[Geb.Datum
'[TT.MM.JJJJ']]],"")</f>
        <v/>
      </c>
      <c r="E70" s="96" t="str">
        <f>IF(Table25[[#This Row],[Position '[L/AA/MB/S/D']]]&gt;0,Table25[[#This Row],[Position '[L/AA/MB/S/D']]],"")</f>
        <v/>
      </c>
      <c r="F70" s="81" t="str">
        <f>IF(Table25[[#This Row],[Händigkeit '[L/R']]]&gt;0,Table25[[#This Row],[Händigkeit '[L/R']]],"")</f>
        <v/>
      </c>
      <c r="G70" s="82" t="str">
        <f>IF(Table25[[#This Row],[Landeskader
Punkte
Anthro]]&gt;=0,Table25[[#This Row],[Landeskader
Punkte
Anthro]],"")</f>
        <v/>
      </c>
      <c r="H70" s="82" t="str">
        <f>IF(Table25[[#This Row],[Landeskader
Punkte
Sprung]]&gt;=0,Table25[[#This Row],[Landeskader
Punkte
Sprung]],"")</f>
        <v/>
      </c>
      <c r="I70" s="82" t="str">
        <f>IF(Table25[[#This Row],[Landeskader
Punkte
Wurf]]&gt;=0,Table25[[#This Row],[Landeskader
Punkte
Wurf]],"")</f>
        <v/>
      </c>
      <c r="J70" s="82" t="str">
        <f>IF(Table25[[#This Row],[Landeskader
Punkte
T-Test]]&gt;=0,Table25[[#This Row],[Landeskader
Punkte
T-Test]],"")</f>
        <v/>
      </c>
      <c r="K70" s="83" t="str">
        <f>IF(Table25[[#This Row],[Punkte GESAMT]]&gt;=0,Table25[[#This Row],[Punkte GESAMT]],"")</f>
        <v/>
      </c>
      <c r="L70" s="84" t="str">
        <f>IF(Table25[[#This Row],[finale
Körpergröße '[cm']]]&gt;0,Table25[[#This Row],[finale
Körpergröße '[cm']]],"")</f>
        <v/>
      </c>
      <c r="M70" s="85" t="str">
        <f>Table25[[#This Row],[Z Score KF]]</f>
        <v/>
      </c>
      <c r="N70" s="86" t="str">
        <f>IF(Table25[[#This Row],[Jump &amp; Reach 
(CMJ) max.]]&gt;0,Table25[[#This Row],[Jump &amp; Reach 
(CMJ) max.]],"")</f>
        <v/>
      </c>
      <c r="O70" s="87" t="str">
        <f>IF(Table25[[#This Row],[Sprunghöhe
(CMJ) '[cm']]]&gt;0,Table25[[#This Row],[Sprunghöhe
(CMJ) '[cm']]],"")</f>
        <v/>
      </c>
      <c r="P70" s="88" t="str">
        <f>IF(Table25[[#This Row],[Punkte CMJ]]&gt;=0,Table25[[#This Row],[Punkte CMJ]],"")</f>
        <v/>
      </c>
      <c r="Q70" s="85" t="str">
        <f>Table25[[#This Row],[Z-Score CMJ]]</f>
        <v/>
      </c>
      <c r="R70" s="86" t="str">
        <f>IF(Table25[[#This Row],[Jump &amp; Reach 
(Spike) max.]]&gt;0,Table25[[#This Row],[Jump &amp; Reach 
(Spike) max.]],"")</f>
        <v/>
      </c>
      <c r="S70" s="80" t="str">
        <f>IF(Table25[[#This Row],[Sprunghöhe 
Spike '[cm']]]&gt;0,Table25[[#This Row],[Sprunghöhe 
Spike '[cm']]],"")</f>
        <v/>
      </c>
      <c r="T70" s="88" t="str">
        <f>IF(Table25[[#This Row],[Punkte Spike]]&gt;=0,Table25[[#This Row],[Punkte Spike]],"")</f>
        <v/>
      </c>
      <c r="U70" s="85" t="str">
        <f>Table25[[#This Row],[Z Score Spike]]</f>
        <v/>
      </c>
      <c r="V70" s="89" t="str">
        <f>Table25[[#This Row],[Sprung gesamt]]</f>
        <v/>
      </c>
      <c r="W70" s="86" t="str">
        <f>IF(Table25[[#This Row],[Med.Ball Stoß max.
(sitzend) '[cm']]]&gt;0,Table25[[#This Row],[Med.Ball Stoß max.
(sitzend) '[cm']]],"")</f>
        <v/>
      </c>
      <c r="X70" s="88" t="str">
        <f>IF(Table25[[#This Row],[Punkte Stoß]]&gt;=0,Table25[[#This Row],[Punkte Stoß]],"")</f>
        <v/>
      </c>
      <c r="Y70" s="90" t="str">
        <f>Table25[[#This Row],[Z Score Stoß]]</f>
        <v/>
      </c>
      <c r="Z70" s="86" t="str">
        <f>IF(Table25[[#This Row],[Med.Ball Wurf max.
(stehend) '[cm']]]&gt;0,Table25[[#This Row],[Med.Ball Wurf max.
(stehend) '[cm']]],"")</f>
        <v/>
      </c>
      <c r="AA70" s="88" t="str">
        <f>IF(Table25[[#This Row],[Punkte Wurf '[steh.']]]&gt;=0,Table25[[#This Row],[Punkte Wurf '[steh.']]],"")</f>
        <v/>
      </c>
      <c r="AB70" s="85" t="str">
        <f>Table25[[#This Row],[Z Score Wurf]]</f>
        <v/>
      </c>
      <c r="AC70" s="86" t="str">
        <f>IF(Table25[[#This Row],[Schlagballwurf
max.
'[km/h']]]&gt;0,Table25[[#This Row],[Schlagballwurf
max.
'[km/h']]],"")</f>
        <v/>
      </c>
      <c r="AD70" s="88" t="str">
        <f>IF(Table25[[#This Row],[Punkte
Schlagballwurf]]&gt;=0,Table25[[#This Row],[Punkte
Schlagballwurf]],"")</f>
        <v/>
      </c>
      <c r="AE70" s="85" t="str">
        <f>Table25[[#This Row],[Z Score Schlagball]]</f>
        <v/>
      </c>
      <c r="AF70" s="89" t="str">
        <f>Table25[[#This Row],[Wurf gesamt]]</f>
        <v/>
      </c>
      <c r="AG70" s="84" t="str">
        <f>IF(Table25[[#This Row],[T-Test
max.links + max.rechts /2]]&gt;0,Table25[[#This Row],[T-Test
max.links + max.rechts /2]],"")</f>
        <v/>
      </c>
      <c r="AH70" s="88" t="str">
        <f>IF(Table25[[#This Row],[Punkte
T-Test]]&gt;=0,Table25[[#This Row],[Punkte
T-Test]],"")</f>
        <v/>
      </c>
      <c r="AI70" s="85" t="str">
        <f>Table25[[#This Row],[Z Score T-Test]]</f>
        <v/>
      </c>
    </row>
    <row r="71" spans="1:35" x14ac:dyDescent="0.45">
      <c r="A71" s="80" t="str">
        <f>IF(Table25[[#This Row],[Nr.]]&gt;0,Table25[[#This Row],[Nr.]],"")</f>
        <v/>
      </c>
      <c r="B71" s="80" t="str">
        <f>IF(Table25[[#This Row],[Vorname]]&gt;0,Table25[[#This Row],[Vorname]],"")</f>
        <v/>
      </c>
      <c r="C71" s="80" t="str">
        <f>IF(Table25[[#This Row],[Name]]&gt;0,Table25[[#This Row],[Name]],"")</f>
        <v/>
      </c>
      <c r="D71" s="81" t="str">
        <f>IF(Table25[[#This Row],[Geb.Datum
'[TT.MM.JJJJ']]]&gt;0,Table25[[#This Row],[Geb.Datum
'[TT.MM.JJJJ']]],"")</f>
        <v/>
      </c>
      <c r="E71" s="96" t="str">
        <f>IF(Table25[[#This Row],[Position '[L/AA/MB/S/D']]]&gt;0,Table25[[#This Row],[Position '[L/AA/MB/S/D']]],"")</f>
        <v/>
      </c>
      <c r="F71" s="81" t="str">
        <f>IF(Table25[[#This Row],[Händigkeit '[L/R']]]&gt;0,Table25[[#This Row],[Händigkeit '[L/R']]],"")</f>
        <v/>
      </c>
      <c r="G71" s="82" t="str">
        <f>IF(Table25[[#This Row],[Landeskader
Punkte
Anthro]]&gt;=0,Table25[[#This Row],[Landeskader
Punkte
Anthro]],"")</f>
        <v/>
      </c>
      <c r="H71" s="82" t="str">
        <f>IF(Table25[[#This Row],[Landeskader
Punkte
Sprung]]&gt;=0,Table25[[#This Row],[Landeskader
Punkte
Sprung]],"")</f>
        <v/>
      </c>
      <c r="I71" s="82" t="str">
        <f>IF(Table25[[#This Row],[Landeskader
Punkte
Wurf]]&gt;=0,Table25[[#This Row],[Landeskader
Punkte
Wurf]],"")</f>
        <v/>
      </c>
      <c r="J71" s="82" t="str">
        <f>IF(Table25[[#This Row],[Landeskader
Punkte
T-Test]]&gt;=0,Table25[[#This Row],[Landeskader
Punkte
T-Test]],"")</f>
        <v/>
      </c>
      <c r="K71" s="83" t="str">
        <f>IF(Table25[[#This Row],[Punkte GESAMT]]&gt;=0,Table25[[#This Row],[Punkte GESAMT]],"")</f>
        <v/>
      </c>
      <c r="L71" s="84" t="str">
        <f>IF(Table25[[#This Row],[finale
Körpergröße '[cm']]]&gt;0,Table25[[#This Row],[finale
Körpergröße '[cm']]],"")</f>
        <v/>
      </c>
      <c r="M71" s="85" t="str">
        <f>Table25[[#This Row],[Z Score KF]]</f>
        <v/>
      </c>
      <c r="N71" s="86" t="str">
        <f>IF(Table25[[#This Row],[Jump &amp; Reach 
(CMJ) max.]]&gt;0,Table25[[#This Row],[Jump &amp; Reach 
(CMJ) max.]],"")</f>
        <v/>
      </c>
      <c r="O71" s="87" t="str">
        <f>IF(Table25[[#This Row],[Sprunghöhe
(CMJ) '[cm']]]&gt;0,Table25[[#This Row],[Sprunghöhe
(CMJ) '[cm']]],"")</f>
        <v/>
      </c>
      <c r="P71" s="88" t="str">
        <f>IF(Table25[[#This Row],[Punkte CMJ]]&gt;=0,Table25[[#This Row],[Punkte CMJ]],"")</f>
        <v/>
      </c>
      <c r="Q71" s="85" t="str">
        <f>Table25[[#This Row],[Z-Score CMJ]]</f>
        <v/>
      </c>
      <c r="R71" s="86" t="str">
        <f>IF(Table25[[#This Row],[Jump &amp; Reach 
(Spike) max.]]&gt;0,Table25[[#This Row],[Jump &amp; Reach 
(Spike) max.]],"")</f>
        <v/>
      </c>
      <c r="S71" s="80" t="str">
        <f>IF(Table25[[#This Row],[Sprunghöhe 
Spike '[cm']]]&gt;0,Table25[[#This Row],[Sprunghöhe 
Spike '[cm']]],"")</f>
        <v/>
      </c>
      <c r="T71" s="88" t="str">
        <f>IF(Table25[[#This Row],[Punkte Spike]]&gt;=0,Table25[[#This Row],[Punkte Spike]],"")</f>
        <v/>
      </c>
      <c r="U71" s="85" t="str">
        <f>Table25[[#This Row],[Z Score Spike]]</f>
        <v/>
      </c>
      <c r="V71" s="89" t="str">
        <f>Table25[[#This Row],[Sprung gesamt]]</f>
        <v/>
      </c>
      <c r="W71" s="86" t="str">
        <f>IF(Table25[[#This Row],[Med.Ball Stoß max.
(sitzend) '[cm']]]&gt;0,Table25[[#This Row],[Med.Ball Stoß max.
(sitzend) '[cm']]],"")</f>
        <v/>
      </c>
      <c r="X71" s="88" t="str">
        <f>IF(Table25[[#This Row],[Punkte Stoß]]&gt;=0,Table25[[#This Row],[Punkte Stoß]],"")</f>
        <v/>
      </c>
      <c r="Y71" s="90" t="str">
        <f>Table25[[#This Row],[Z Score Stoß]]</f>
        <v/>
      </c>
      <c r="Z71" s="86" t="str">
        <f>IF(Table25[[#This Row],[Med.Ball Wurf max.
(stehend) '[cm']]]&gt;0,Table25[[#This Row],[Med.Ball Wurf max.
(stehend) '[cm']]],"")</f>
        <v/>
      </c>
      <c r="AA71" s="88" t="str">
        <f>IF(Table25[[#This Row],[Punkte Wurf '[steh.']]]&gt;=0,Table25[[#This Row],[Punkte Wurf '[steh.']]],"")</f>
        <v/>
      </c>
      <c r="AB71" s="85" t="str">
        <f>Table25[[#This Row],[Z Score Wurf]]</f>
        <v/>
      </c>
      <c r="AC71" s="86" t="str">
        <f>IF(Table25[[#This Row],[Schlagballwurf
max.
'[km/h']]]&gt;0,Table25[[#This Row],[Schlagballwurf
max.
'[km/h']]],"")</f>
        <v/>
      </c>
      <c r="AD71" s="88" t="str">
        <f>IF(Table25[[#This Row],[Punkte
Schlagballwurf]]&gt;=0,Table25[[#This Row],[Punkte
Schlagballwurf]],"")</f>
        <v/>
      </c>
      <c r="AE71" s="85" t="str">
        <f>Table25[[#This Row],[Z Score Schlagball]]</f>
        <v/>
      </c>
      <c r="AF71" s="89" t="str">
        <f>Table25[[#This Row],[Wurf gesamt]]</f>
        <v/>
      </c>
      <c r="AG71" s="84" t="str">
        <f>IF(Table25[[#This Row],[T-Test
max.links + max.rechts /2]]&gt;0,Table25[[#This Row],[T-Test
max.links + max.rechts /2]],"")</f>
        <v/>
      </c>
      <c r="AH71" s="88" t="str">
        <f>IF(Table25[[#This Row],[Punkte
T-Test]]&gt;=0,Table25[[#This Row],[Punkte
T-Test]],"")</f>
        <v/>
      </c>
      <c r="AI71" s="85" t="str">
        <f>Table25[[#This Row],[Z Score T-Test]]</f>
        <v/>
      </c>
    </row>
    <row r="72" spans="1:35" x14ac:dyDescent="0.45">
      <c r="A72" s="80" t="str">
        <f>IF(Table25[[#This Row],[Nr.]]&gt;0,Table25[[#This Row],[Nr.]],"")</f>
        <v/>
      </c>
      <c r="B72" s="80" t="str">
        <f>IF(Table25[[#This Row],[Vorname]]&gt;0,Table25[[#This Row],[Vorname]],"")</f>
        <v/>
      </c>
      <c r="C72" s="80" t="str">
        <f>IF(Table25[[#This Row],[Name]]&gt;0,Table25[[#This Row],[Name]],"")</f>
        <v/>
      </c>
      <c r="D72" s="81" t="str">
        <f>IF(Table25[[#This Row],[Geb.Datum
'[TT.MM.JJJJ']]]&gt;0,Table25[[#This Row],[Geb.Datum
'[TT.MM.JJJJ']]],"")</f>
        <v/>
      </c>
      <c r="E72" s="96" t="str">
        <f>IF(Table25[[#This Row],[Position '[L/AA/MB/S/D']]]&gt;0,Table25[[#This Row],[Position '[L/AA/MB/S/D']]],"")</f>
        <v/>
      </c>
      <c r="F72" s="81" t="str">
        <f>IF(Table25[[#This Row],[Händigkeit '[L/R']]]&gt;0,Table25[[#This Row],[Händigkeit '[L/R']]],"")</f>
        <v/>
      </c>
      <c r="G72" s="82" t="str">
        <f>IF(Table25[[#This Row],[Landeskader
Punkte
Anthro]]&gt;=0,Table25[[#This Row],[Landeskader
Punkte
Anthro]],"")</f>
        <v/>
      </c>
      <c r="H72" s="82" t="str">
        <f>IF(Table25[[#This Row],[Landeskader
Punkte
Sprung]]&gt;=0,Table25[[#This Row],[Landeskader
Punkte
Sprung]],"")</f>
        <v/>
      </c>
      <c r="I72" s="82" t="str">
        <f>IF(Table25[[#This Row],[Landeskader
Punkte
Wurf]]&gt;=0,Table25[[#This Row],[Landeskader
Punkte
Wurf]],"")</f>
        <v/>
      </c>
      <c r="J72" s="82" t="str">
        <f>IF(Table25[[#This Row],[Landeskader
Punkte
T-Test]]&gt;=0,Table25[[#This Row],[Landeskader
Punkte
T-Test]],"")</f>
        <v/>
      </c>
      <c r="K72" s="83" t="str">
        <f>IF(Table25[[#This Row],[Punkte GESAMT]]&gt;=0,Table25[[#This Row],[Punkte GESAMT]],"")</f>
        <v/>
      </c>
      <c r="L72" s="84" t="str">
        <f>IF(Table25[[#This Row],[finale
Körpergröße '[cm']]]&gt;0,Table25[[#This Row],[finale
Körpergröße '[cm']]],"")</f>
        <v/>
      </c>
      <c r="M72" s="85" t="str">
        <f>Table25[[#This Row],[Z Score KF]]</f>
        <v/>
      </c>
      <c r="N72" s="86" t="str">
        <f>IF(Table25[[#This Row],[Jump &amp; Reach 
(CMJ) max.]]&gt;0,Table25[[#This Row],[Jump &amp; Reach 
(CMJ) max.]],"")</f>
        <v/>
      </c>
      <c r="O72" s="87" t="str">
        <f>IF(Table25[[#This Row],[Sprunghöhe
(CMJ) '[cm']]]&gt;0,Table25[[#This Row],[Sprunghöhe
(CMJ) '[cm']]],"")</f>
        <v/>
      </c>
      <c r="P72" s="88" t="str">
        <f>IF(Table25[[#This Row],[Punkte CMJ]]&gt;=0,Table25[[#This Row],[Punkte CMJ]],"")</f>
        <v/>
      </c>
      <c r="Q72" s="85" t="str">
        <f>Table25[[#This Row],[Z-Score CMJ]]</f>
        <v/>
      </c>
      <c r="R72" s="86" t="str">
        <f>IF(Table25[[#This Row],[Jump &amp; Reach 
(Spike) max.]]&gt;0,Table25[[#This Row],[Jump &amp; Reach 
(Spike) max.]],"")</f>
        <v/>
      </c>
      <c r="S72" s="80" t="str">
        <f>IF(Table25[[#This Row],[Sprunghöhe 
Spike '[cm']]]&gt;0,Table25[[#This Row],[Sprunghöhe 
Spike '[cm']]],"")</f>
        <v/>
      </c>
      <c r="T72" s="88" t="str">
        <f>IF(Table25[[#This Row],[Punkte Spike]]&gt;=0,Table25[[#This Row],[Punkte Spike]],"")</f>
        <v/>
      </c>
      <c r="U72" s="85" t="str">
        <f>Table25[[#This Row],[Z Score Spike]]</f>
        <v/>
      </c>
      <c r="V72" s="89" t="str">
        <f>Table25[[#This Row],[Sprung gesamt]]</f>
        <v/>
      </c>
      <c r="W72" s="86" t="str">
        <f>IF(Table25[[#This Row],[Med.Ball Stoß max.
(sitzend) '[cm']]]&gt;0,Table25[[#This Row],[Med.Ball Stoß max.
(sitzend) '[cm']]],"")</f>
        <v/>
      </c>
      <c r="X72" s="88" t="str">
        <f>IF(Table25[[#This Row],[Punkte Stoß]]&gt;=0,Table25[[#This Row],[Punkte Stoß]],"")</f>
        <v/>
      </c>
      <c r="Y72" s="90" t="str">
        <f>Table25[[#This Row],[Z Score Stoß]]</f>
        <v/>
      </c>
      <c r="Z72" s="86" t="str">
        <f>IF(Table25[[#This Row],[Med.Ball Wurf max.
(stehend) '[cm']]]&gt;0,Table25[[#This Row],[Med.Ball Wurf max.
(stehend) '[cm']]],"")</f>
        <v/>
      </c>
      <c r="AA72" s="88" t="str">
        <f>IF(Table25[[#This Row],[Punkte Wurf '[steh.']]]&gt;=0,Table25[[#This Row],[Punkte Wurf '[steh.']]],"")</f>
        <v/>
      </c>
      <c r="AB72" s="85" t="str">
        <f>Table25[[#This Row],[Z Score Wurf]]</f>
        <v/>
      </c>
      <c r="AC72" s="86" t="str">
        <f>IF(Table25[[#This Row],[Schlagballwurf
max.
'[km/h']]]&gt;0,Table25[[#This Row],[Schlagballwurf
max.
'[km/h']]],"")</f>
        <v/>
      </c>
      <c r="AD72" s="88" t="str">
        <f>IF(Table25[[#This Row],[Punkte
Schlagballwurf]]&gt;=0,Table25[[#This Row],[Punkte
Schlagballwurf]],"")</f>
        <v/>
      </c>
      <c r="AE72" s="85" t="str">
        <f>Table25[[#This Row],[Z Score Schlagball]]</f>
        <v/>
      </c>
      <c r="AF72" s="89" t="str">
        <f>Table25[[#This Row],[Wurf gesamt]]</f>
        <v/>
      </c>
      <c r="AG72" s="84" t="str">
        <f>IF(Table25[[#This Row],[T-Test
max.links + max.rechts /2]]&gt;0,Table25[[#This Row],[T-Test
max.links + max.rechts /2]],"")</f>
        <v/>
      </c>
      <c r="AH72" s="88" t="str">
        <f>IF(Table25[[#This Row],[Punkte
T-Test]]&gt;=0,Table25[[#This Row],[Punkte
T-Test]],"")</f>
        <v/>
      </c>
      <c r="AI72" s="85" t="str">
        <f>Table25[[#This Row],[Z Score T-Test]]</f>
        <v/>
      </c>
    </row>
    <row r="73" spans="1:35" x14ac:dyDescent="0.45">
      <c r="A73" s="80" t="str">
        <f>IF(Table25[[#This Row],[Nr.]]&gt;0,Table25[[#This Row],[Nr.]],"")</f>
        <v/>
      </c>
      <c r="B73" s="80" t="str">
        <f>IF(Table25[[#This Row],[Vorname]]&gt;0,Table25[[#This Row],[Vorname]],"")</f>
        <v/>
      </c>
      <c r="C73" s="80" t="str">
        <f>IF(Table25[[#This Row],[Name]]&gt;0,Table25[[#This Row],[Name]],"")</f>
        <v/>
      </c>
      <c r="D73" s="81" t="str">
        <f>IF(Table25[[#This Row],[Geb.Datum
'[TT.MM.JJJJ']]]&gt;0,Table25[[#This Row],[Geb.Datum
'[TT.MM.JJJJ']]],"")</f>
        <v/>
      </c>
      <c r="E73" s="96" t="str">
        <f>IF(Table25[[#This Row],[Position '[L/AA/MB/S/D']]]&gt;0,Table25[[#This Row],[Position '[L/AA/MB/S/D']]],"")</f>
        <v/>
      </c>
      <c r="F73" s="81" t="str">
        <f>IF(Table25[[#This Row],[Händigkeit '[L/R']]]&gt;0,Table25[[#This Row],[Händigkeit '[L/R']]],"")</f>
        <v/>
      </c>
      <c r="G73" s="82" t="str">
        <f>IF(Table25[[#This Row],[Landeskader
Punkte
Anthro]]&gt;=0,Table25[[#This Row],[Landeskader
Punkte
Anthro]],"")</f>
        <v/>
      </c>
      <c r="H73" s="82" t="str">
        <f>IF(Table25[[#This Row],[Landeskader
Punkte
Sprung]]&gt;=0,Table25[[#This Row],[Landeskader
Punkte
Sprung]],"")</f>
        <v/>
      </c>
      <c r="I73" s="82" t="str">
        <f>IF(Table25[[#This Row],[Landeskader
Punkte
Wurf]]&gt;=0,Table25[[#This Row],[Landeskader
Punkte
Wurf]],"")</f>
        <v/>
      </c>
      <c r="J73" s="82" t="str">
        <f>IF(Table25[[#This Row],[Landeskader
Punkte
T-Test]]&gt;=0,Table25[[#This Row],[Landeskader
Punkte
T-Test]],"")</f>
        <v/>
      </c>
      <c r="K73" s="83" t="str">
        <f>IF(Table25[[#This Row],[Punkte GESAMT]]&gt;=0,Table25[[#This Row],[Punkte GESAMT]],"")</f>
        <v/>
      </c>
      <c r="L73" s="84" t="str">
        <f>IF(Table25[[#This Row],[finale
Körpergröße '[cm']]]&gt;0,Table25[[#This Row],[finale
Körpergröße '[cm']]],"")</f>
        <v/>
      </c>
      <c r="M73" s="85" t="str">
        <f>Table25[[#This Row],[Z Score KF]]</f>
        <v/>
      </c>
      <c r="N73" s="86" t="str">
        <f>IF(Table25[[#This Row],[Jump &amp; Reach 
(CMJ) max.]]&gt;0,Table25[[#This Row],[Jump &amp; Reach 
(CMJ) max.]],"")</f>
        <v/>
      </c>
      <c r="O73" s="87" t="str">
        <f>IF(Table25[[#This Row],[Sprunghöhe
(CMJ) '[cm']]]&gt;0,Table25[[#This Row],[Sprunghöhe
(CMJ) '[cm']]],"")</f>
        <v/>
      </c>
      <c r="P73" s="88" t="str">
        <f>IF(Table25[[#This Row],[Punkte CMJ]]&gt;=0,Table25[[#This Row],[Punkte CMJ]],"")</f>
        <v/>
      </c>
      <c r="Q73" s="85" t="str">
        <f>Table25[[#This Row],[Z-Score CMJ]]</f>
        <v/>
      </c>
      <c r="R73" s="86" t="str">
        <f>IF(Table25[[#This Row],[Jump &amp; Reach 
(Spike) max.]]&gt;0,Table25[[#This Row],[Jump &amp; Reach 
(Spike) max.]],"")</f>
        <v/>
      </c>
      <c r="S73" s="80" t="str">
        <f>IF(Table25[[#This Row],[Sprunghöhe 
Spike '[cm']]]&gt;0,Table25[[#This Row],[Sprunghöhe 
Spike '[cm']]],"")</f>
        <v/>
      </c>
      <c r="T73" s="88" t="str">
        <f>IF(Table25[[#This Row],[Punkte Spike]]&gt;=0,Table25[[#This Row],[Punkte Spike]],"")</f>
        <v/>
      </c>
      <c r="U73" s="85" t="str">
        <f>Table25[[#This Row],[Z Score Spike]]</f>
        <v/>
      </c>
      <c r="V73" s="89" t="str">
        <f>Table25[[#This Row],[Sprung gesamt]]</f>
        <v/>
      </c>
      <c r="W73" s="86" t="str">
        <f>IF(Table25[[#This Row],[Med.Ball Stoß max.
(sitzend) '[cm']]]&gt;0,Table25[[#This Row],[Med.Ball Stoß max.
(sitzend) '[cm']]],"")</f>
        <v/>
      </c>
      <c r="X73" s="88" t="str">
        <f>IF(Table25[[#This Row],[Punkte Stoß]]&gt;=0,Table25[[#This Row],[Punkte Stoß]],"")</f>
        <v/>
      </c>
      <c r="Y73" s="90" t="str">
        <f>Table25[[#This Row],[Z Score Stoß]]</f>
        <v/>
      </c>
      <c r="Z73" s="86" t="str">
        <f>IF(Table25[[#This Row],[Med.Ball Wurf max.
(stehend) '[cm']]]&gt;0,Table25[[#This Row],[Med.Ball Wurf max.
(stehend) '[cm']]],"")</f>
        <v/>
      </c>
      <c r="AA73" s="88" t="str">
        <f>IF(Table25[[#This Row],[Punkte Wurf '[steh.']]]&gt;=0,Table25[[#This Row],[Punkte Wurf '[steh.']]],"")</f>
        <v/>
      </c>
      <c r="AB73" s="85" t="str">
        <f>Table25[[#This Row],[Z Score Wurf]]</f>
        <v/>
      </c>
      <c r="AC73" s="86" t="str">
        <f>IF(Table25[[#This Row],[Schlagballwurf
max.
'[km/h']]]&gt;0,Table25[[#This Row],[Schlagballwurf
max.
'[km/h']]],"")</f>
        <v/>
      </c>
      <c r="AD73" s="88" t="str">
        <f>IF(Table25[[#This Row],[Punkte
Schlagballwurf]]&gt;=0,Table25[[#This Row],[Punkte
Schlagballwurf]],"")</f>
        <v/>
      </c>
      <c r="AE73" s="85" t="str">
        <f>Table25[[#This Row],[Z Score Schlagball]]</f>
        <v/>
      </c>
      <c r="AF73" s="89" t="str">
        <f>Table25[[#This Row],[Wurf gesamt]]</f>
        <v/>
      </c>
      <c r="AG73" s="84" t="str">
        <f>IF(Table25[[#This Row],[T-Test
max.links + max.rechts /2]]&gt;0,Table25[[#This Row],[T-Test
max.links + max.rechts /2]],"")</f>
        <v/>
      </c>
      <c r="AH73" s="88" t="str">
        <f>IF(Table25[[#This Row],[Punkte
T-Test]]&gt;=0,Table25[[#This Row],[Punkte
T-Test]],"")</f>
        <v/>
      </c>
      <c r="AI73" s="85" t="str">
        <f>Table25[[#This Row],[Z Score T-Test]]</f>
        <v/>
      </c>
    </row>
    <row r="74" spans="1:35" x14ac:dyDescent="0.45">
      <c r="A74" s="80" t="str">
        <f>IF(Table25[[#This Row],[Nr.]]&gt;0,Table25[[#This Row],[Nr.]],"")</f>
        <v/>
      </c>
      <c r="B74" s="80" t="str">
        <f>IF(Table25[[#This Row],[Vorname]]&gt;0,Table25[[#This Row],[Vorname]],"")</f>
        <v/>
      </c>
      <c r="C74" s="80" t="str">
        <f>IF(Table25[[#This Row],[Name]]&gt;0,Table25[[#This Row],[Name]],"")</f>
        <v/>
      </c>
      <c r="D74" s="81" t="str">
        <f>IF(Table25[[#This Row],[Geb.Datum
'[TT.MM.JJJJ']]]&gt;0,Table25[[#This Row],[Geb.Datum
'[TT.MM.JJJJ']]],"")</f>
        <v/>
      </c>
      <c r="E74" s="96" t="str">
        <f>IF(Table25[[#This Row],[Position '[L/AA/MB/S/D']]]&gt;0,Table25[[#This Row],[Position '[L/AA/MB/S/D']]],"")</f>
        <v/>
      </c>
      <c r="F74" s="81" t="str">
        <f>IF(Table25[[#This Row],[Händigkeit '[L/R']]]&gt;0,Table25[[#This Row],[Händigkeit '[L/R']]],"")</f>
        <v/>
      </c>
      <c r="G74" s="82" t="str">
        <f>IF(Table25[[#This Row],[Landeskader
Punkte
Anthro]]&gt;=0,Table25[[#This Row],[Landeskader
Punkte
Anthro]],"")</f>
        <v/>
      </c>
      <c r="H74" s="82" t="str">
        <f>IF(Table25[[#This Row],[Landeskader
Punkte
Sprung]]&gt;=0,Table25[[#This Row],[Landeskader
Punkte
Sprung]],"")</f>
        <v/>
      </c>
      <c r="I74" s="82" t="str">
        <f>IF(Table25[[#This Row],[Landeskader
Punkte
Wurf]]&gt;=0,Table25[[#This Row],[Landeskader
Punkte
Wurf]],"")</f>
        <v/>
      </c>
      <c r="J74" s="82" t="str">
        <f>IF(Table25[[#This Row],[Landeskader
Punkte
T-Test]]&gt;=0,Table25[[#This Row],[Landeskader
Punkte
T-Test]],"")</f>
        <v/>
      </c>
      <c r="K74" s="83" t="str">
        <f>IF(Table25[[#This Row],[Punkte GESAMT]]&gt;=0,Table25[[#This Row],[Punkte GESAMT]],"")</f>
        <v/>
      </c>
      <c r="L74" s="84" t="str">
        <f>IF(Table25[[#This Row],[finale
Körpergröße '[cm']]]&gt;0,Table25[[#This Row],[finale
Körpergröße '[cm']]],"")</f>
        <v/>
      </c>
      <c r="M74" s="85" t="str">
        <f>Table25[[#This Row],[Z Score KF]]</f>
        <v/>
      </c>
      <c r="N74" s="86" t="str">
        <f>IF(Table25[[#This Row],[Jump &amp; Reach 
(CMJ) max.]]&gt;0,Table25[[#This Row],[Jump &amp; Reach 
(CMJ) max.]],"")</f>
        <v/>
      </c>
      <c r="O74" s="87" t="str">
        <f>IF(Table25[[#This Row],[Sprunghöhe
(CMJ) '[cm']]]&gt;0,Table25[[#This Row],[Sprunghöhe
(CMJ) '[cm']]],"")</f>
        <v/>
      </c>
      <c r="P74" s="88" t="str">
        <f>IF(Table25[[#This Row],[Punkte CMJ]]&gt;=0,Table25[[#This Row],[Punkte CMJ]],"")</f>
        <v/>
      </c>
      <c r="Q74" s="85" t="str">
        <f>Table25[[#This Row],[Z-Score CMJ]]</f>
        <v/>
      </c>
      <c r="R74" s="86" t="str">
        <f>IF(Table25[[#This Row],[Jump &amp; Reach 
(Spike) max.]]&gt;0,Table25[[#This Row],[Jump &amp; Reach 
(Spike) max.]],"")</f>
        <v/>
      </c>
      <c r="S74" s="80" t="str">
        <f>IF(Table25[[#This Row],[Sprunghöhe 
Spike '[cm']]]&gt;0,Table25[[#This Row],[Sprunghöhe 
Spike '[cm']]],"")</f>
        <v/>
      </c>
      <c r="T74" s="88" t="str">
        <f>IF(Table25[[#This Row],[Punkte Spike]]&gt;=0,Table25[[#This Row],[Punkte Spike]],"")</f>
        <v/>
      </c>
      <c r="U74" s="85" t="str">
        <f>Table25[[#This Row],[Z Score Spike]]</f>
        <v/>
      </c>
      <c r="V74" s="89" t="str">
        <f>Table25[[#This Row],[Sprung gesamt]]</f>
        <v/>
      </c>
      <c r="W74" s="86" t="str">
        <f>IF(Table25[[#This Row],[Med.Ball Stoß max.
(sitzend) '[cm']]]&gt;0,Table25[[#This Row],[Med.Ball Stoß max.
(sitzend) '[cm']]],"")</f>
        <v/>
      </c>
      <c r="X74" s="88" t="str">
        <f>IF(Table25[[#This Row],[Punkte Stoß]]&gt;=0,Table25[[#This Row],[Punkte Stoß]],"")</f>
        <v/>
      </c>
      <c r="Y74" s="90" t="str">
        <f>Table25[[#This Row],[Z Score Stoß]]</f>
        <v/>
      </c>
      <c r="Z74" s="86" t="str">
        <f>IF(Table25[[#This Row],[Med.Ball Wurf max.
(stehend) '[cm']]]&gt;0,Table25[[#This Row],[Med.Ball Wurf max.
(stehend) '[cm']]],"")</f>
        <v/>
      </c>
      <c r="AA74" s="88" t="str">
        <f>IF(Table25[[#This Row],[Punkte Wurf '[steh.']]]&gt;=0,Table25[[#This Row],[Punkte Wurf '[steh.']]],"")</f>
        <v/>
      </c>
      <c r="AB74" s="85" t="str">
        <f>Table25[[#This Row],[Z Score Wurf]]</f>
        <v/>
      </c>
      <c r="AC74" s="86" t="str">
        <f>IF(Table25[[#This Row],[Schlagballwurf
max.
'[km/h']]]&gt;0,Table25[[#This Row],[Schlagballwurf
max.
'[km/h']]],"")</f>
        <v/>
      </c>
      <c r="AD74" s="88" t="str">
        <f>IF(Table25[[#This Row],[Punkte
Schlagballwurf]]&gt;=0,Table25[[#This Row],[Punkte
Schlagballwurf]],"")</f>
        <v/>
      </c>
      <c r="AE74" s="85" t="str">
        <f>Table25[[#This Row],[Z Score Schlagball]]</f>
        <v/>
      </c>
      <c r="AF74" s="89" t="str">
        <f>Table25[[#This Row],[Wurf gesamt]]</f>
        <v/>
      </c>
      <c r="AG74" s="84" t="str">
        <f>IF(Table25[[#This Row],[T-Test
max.links + max.rechts /2]]&gt;0,Table25[[#This Row],[T-Test
max.links + max.rechts /2]],"")</f>
        <v/>
      </c>
      <c r="AH74" s="88" t="str">
        <f>IF(Table25[[#This Row],[Punkte
T-Test]]&gt;=0,Table25[[#This Row],[Punkte
T-Test]],"")</f>
        <v/>
      </c>
      <c r="AI74" s="85" t="str">
        <f>Table25[[#This Row],[Z Score T-Test]]</f>
        <v/>
      </c>
    </row>
    <row r="75" spans="1:35" x14ac:dyDescent="0.45">
      <c r="A75" s="80" t="str">
        <f>IF(Table25[[#This Row],[Nr.]]&gt;0,Table25[[#This Row],[Nr.]],"")</f>
        <v/>
      </c>
      <c r="B75" s="80" t="str">
        <f>IF(Table25[[#This Row],[Vorname]]&gt;0,Table25[[#This Row],[Vorname]],"")</f>
        <v/>
      </c>
      <c r="C75" s="80" t="str">
        <f>IF(Table25[[#This Row],[Name]]&gt;0,Table25[[#This Row],[Name]],"")</f>
        <v/>
      </c>
      <c r="D75" s="81" t="str">
        <f>IF(Table25[[#This Row],[Geb.Datum
'[TT.MM.JJJJ']]]&gt;0,Table25[[#This Row],[Geb.Datum
'[TT.MM.JJJJ']]],"")</f>
        <v/>
      </c>
      <c r="E75" s="96" t="str">
        <f>IF(Table25[[#This Row],[Position '[L/AA/MB/S/D']]]&gt;0,Table25[[#This Row],[Position '[L/AA/MB/S/D']]],"")</f>
        <v/>
      </c>
      <c r="F75" s="81" t="str">
        <f>IF(Table25[[#This Row],[Händigkeit '[L/R']]]&gt;0,Table25[[#This Row],[Händigkeit '[L/R']]],"")</f>
        <v/>
      </c>
      <c r="G75" s="82" t="str">
        <f>IF(Table25[[#This Row],[Landeskader
Punkte
Anthro]]&gt;=0,Table25[[#This Row],[Landeskader
Punkte
Anthro]],"")</f>
        <v/>
      </c>
      <c r="H75" s="82" t="str">
        <f>IF(Table25[[#This Row],[Landeskader
Punkte
Sprung]]&gt;=0,Table25[[#This Row],[Landeskader
Punkte
Sprung]],"")</f>
        <v/>
      </c>
      <c r="I75" s="82" t="str">
        <f>IF(Table25[[#This Row],[Landeskader
Punkte
Wurf]]&gt;=0,Table25[[#This Row],[Landeskader
Punkte
Wurf]],"")</f>
        <v/>
      </c>
      <c r="J75" s="82" t="str">
        <f>IF(Table25[[#This Row],[Landeskader
Punkte
T-Test]]&gt;=0,Table25[[#This Row],[Landeskader
Punkte
T-Test]],"")</f>
        <v/>
      </c>
      <c r="K75" s="83" t="str">
        <f>IF(Table25[[#This Row],[Punkte GESAMT]]&gt;=0,Table25[[#This Row],[Punkte GESAMT]],"")</f>
        <v/>
      </c>
      <c r="L75" s="84" t="str">
        <f>IF(Table25[[#This Row],[finale
Körpergröße '[cm']]]&gt;0,Table25[[#This Row],[finale
Körpergröße '[cm']]],"")</f>
        <v/>
      </c>
      <c r="M75" s="85" t="str">
        <f>Table25[[#This Row],[Z Score KF]]</f>
        <v/>
      </c>
      <c r="N75" s="86" t="str">
        <f>IF(Table25[[#This Row],[Jump &amp; Reach 
(CMJ) max.]]&gt;0,Table25[[#This Row],[Jump &amp; Reach 
(CMJ) max.]],"")</f>
        <v/>
      </c>
      <c r="O75" s="87" t="str">
        <f>IF(Table25[[#This Row],[Sprunghöhe
(CMJ) '[cm']]]&gt;0,Table25[[#This Row],[Sprunghöhe
(CMJ) '[cm']]],"")</f>
        <v/>
      </c>
      <c r="P75" s="88" t="str">
        <f>IF(Table25[[#This Row],[Punkte CMJ]]&gt;=0,Table25[[#This Row],[Punkte CMJ]],"")</f>
        <v/>
      </c>
      <c r="Q75" s="85" t="str">
        <f>Table25[[#This Row],[Z-Score CMJ]]</f>
        <v/>
      </c>
      <c r="R75" s="86" t="str">
        <f>IF(Table25[[#This Row],[Jump &amp; Reach 
(Spike) max.]]&gt;0,Table25[[#This Row],[Jump &amp; Reach 
(Spike) max.]],"")</f>
        <v/>
      </c>
      <c r="S75" s="80" t="str">
        <f>IF(Table25[[#This Row],[Sprunghöhe 
Spike '[cm']]]&gt;0,Table25[[#This Row],[Sprunghöhe 
Spike '[cm']]],"")</f>
        <v/>
      </c>
      <c r="T75" s="88" t="str">
        <f>IF(Table25[[#This Row],[Punkte Spike]]&gt;=0,Table25[[#This Row],[Punkte Spike]],"")</f>
        <v/>
      </c>
      <c r="U75" s="85" t="str">
        <f>Table25[[#This Row],[Z Score Spike]]</f>
        <v/>
      </c>
      <c r="V75" s="89" t="str">
        <f>Table25[[#This Row],[Sprung gesamt]]</f>
        <v/>
      </c>
      <c r="W75" s="86" t="str">
        <f>IF(Table25[[#This Row],[Med.Ball Stoß max.
(sitzend) '[cm']]]&gt;0,Table25[[#This Row],[Med.Ball Stoß max.
(sitzend) '[cm']]],"")</f>
        <v/>
      </c>
      <c r="X75" s="88" t="str">
        <f>IF(Table25[[#This Row],[Punkte Stoß]]&gt;=0,Table25[[#This Row],[Punkte Stoß]],"")</f>
        <v/>
      </c>
      <c r="Y75" s="90" t="str">
        <f>Table25[[#This Row],[Z Score Stoß]]</f>
        <v/>
      </c>
      <c r="Z75" s="86" t="str">
        <f>IF(Table25[[#This Row],[Med.Ball Wurf max.
(stehend) '[cm']]]&gt;0,Table25[[#This Row],[Med.Ball Wurf max.
(stehend) '[cm']]],"")</f>
        <v/>
      </c>
      <c r="AA75" s="88" t="str">
        <f>IF(Table25[[#This Row],[Punkte Wurf '[steh.']]]&gt;=0,Table25[[#This Row],[Punkte Wurf '[steh.']]],"")</f>
        <v/>
      </c>
      <c r="AB75" s="85" t="str">
        <f>Table25[[#This Row],[Z Score Wurf]]</f>
        <v/>
      </c>
      <c r="AC75" s="86" t="str">
        <f>IF(Table25[[#This Row],[Schlagballwurf
max.
'[km/h']]]&gt;0,Table25[[#This Row],[Schlagballwurf
max.
'[km/h']]],"")</f>
        <v/>
      </c>
      <c r="AD75" s="88" t="str">
        <f>IF(Table25[[#This Row],[Punkte
Schlagballwurf]]&gt;=0,Table25[[#This Row],[Punkte
Schlagballwurf]],"")</f>
        <v/>
      </c>
      <c r="AE75" s="85" t="str">
        <f>Table25[[#This Row],[Z Score Schlagball]]</f>
        <v/>
      </c>
      <c r="AF75" s="89" t="str">
        <f>Table25[[#This Row],[Wurf gesamt]]</f>
        <v/>
      </c>
      <c r="AG75" s="84" t="str">
        <f>IF(Table25[[#This Row],[T-Test
max.links + max.rechts /2]]&gt;0,Table25[[#This Row],[T-Test
max.links + max.rechts /2]],"")</f>
        <v/>
      </c>
      <c r="AH75" s="88" t="str">
        <f>IF(Table25[[#This Row],[Punkte
T-Test]]&gt;=0,Table25[[#This Row],[Punkte
T-Test]],"")</f>
        <v/>
      </c>
      <c r="AI75" s="85" t="str">
        <f>Table25[[#This Row],[Z Score T-Test]]</f>
        <v/>
      </c>
    </row>
    <row r="76" spans="1:35" x14ac:dyDescent="0.45">
      <c r="A76" s="80" t="str">
        <f>IF(Table25[[#This Row],[Nr.]]&gt;0,Table25[[#This Row],[Nr.]],"")</f>
        <v/>
      </c>
      <c r="B76" s="80" t="str">
        <f>IF(Table25[[#This Row],[Vorname]]&gt;0,Table25[[#This Row],[Vorname]],"")</f>
        <v/>
      </c>
      <c r="C76" s="80" t="str">
        <f>IF(Table25[[#This Row],[Name]]&gt;0,Table25[[#This Row],[Name]],"")</f>
        <v/>
      </c>
      <c r="D76" s="81" t="str">
        <f>IF(Table25[[#This Row],[Geb.Datum
'[TT.MM.JJJJ']]]&gt;0,Table25[[#This Row],[Geb.Datum
'[TT.MM.JJJJ']]],"")</f>
        <v/>
      </c>
      <c r="E76" s="96" t="str">
        <f>IF(Table25[[#This Row],[Position '[L/AA/MB/S/D']]]&gt;0,Table25[[#This Row],[Position '[L/AA/MB/S/D']]],"")</f>
        <v/>
      </c>
      <c r="F76" s="81" t="str">
        <f>IF(Table25[[#This Row],[Händigkeit '[L/R']]]&gt;0,Table25[[#This Row],[Händigkeit '[L/R']]],"")</f>
        <v/>
      </c>
      <c r="G76" s="82" t="str">
        <f>IF(Table25[[#This Row],[Landeskader
Punkte
Anthro]]&gt;=0,Table25[[#This Row],[Landeskader
Punkte
Anthro]],"")</f>
        <v/>
      </c>
      <c r="H76" s="82" t="str">
        <f>IF(Table25[[#This Row],[Landeskader
Punkte
Sprung]]&gt;=0,Table25[[#This Row],[Landeskader
Punkte
Sprung]],"")</f>
        <v/>
      </c>
      <c r="I76" s="82" t="str">
        <f>IF(Table25[[#This Row],[Landeskader
Punkte
Wurf]]&gt;=0,Table25[[#This Row],[Landeskader
Punkte
Wurf]],"")</f>
        <v/>
      </c>
      <c r="J76" s="82" t="str">
        <f>IF(Table25[[#This Row],[Landeskader
Punkte
T-Test]]&gt;=0,Table25[[#This Row],[Landeskader
Punkte
T-Test]],"")</f>
        <v/>
      </c>
      <c r="K76" s="83" t="str">
        <f>IF(Table25[[#This Row],[Punkte GESAMT]]&gt;=0,Table25[[#This Row],[Punkte GESAMT]],"")</f>
        <v/>
      </c>
      <c r="L76" s="84" t="str">
        <f>IF(Table25[[#This Row],[finale
Körpergröße '[cm']]]&gt;0,Table25[[#This Row],[finale
Körpergröße '[cm']]],"")</f>
        <v/>
      </c>
      <c r="M76" s="85" t="str">
        <f>Table25[[#This Row],[Z Score KF]]</f>
        <v/>
      </c>
      <c r="N76" s="86" t="str">
        <f>IF(Table25[[#This Row],[Jump &amp; Reach 
(CMJ) max.]]&gt;0,Table25[[#This Row],[Jump &amp; Reach 
(CMJ) max.]],"")</f>
        <v/>
      </c>
      <c r="O76" s="87" t="str">
        <f>IF(Table25[[#This Row],[Sprunghöhe
(CMJ) '[cm']]]&gt;0,Table25[[#This Row],[Sprunghöhe
(CMJ) '[cm']]],"")</f>
        <v/>
      </c>
      <c r="P76" s="88" t="str">
        <f>IF(Table25[[#This Row],[Punkte CMJ]]&gt;=0,Table25[[#This Row],[Punkte CMJ]],"")</f>
        <v/>
      </c>
      <c r="Q76" s="85" t="str">
        <f>Table25[[#This Row],[Z-Score CMJ]]</f>
        <v/>
      </c>
      <c r="R76" s="86" t="str">
        <f>IF(Table25[[#This Row],[Jump &amp; Reach 
(Spike) max.]]&gt;0,Table25[[#This Row],[Jump &amp; Reach 
(Spike) max.]],"")</f>
        <v/>
      </c>
      <c r="S76" s="80" t="str">
        <f>IF(Table25[[#This Row],[Sprunghöhe 
Spike '[cm']]]&gt;0,Table25[[#This Row],[Sprunghöhe 
Spike '[cm']]],"")</f>
        <v/>
      </c>
      <c r="T76" s="88" t="str">
        <f>IF(Table25[[#This Row],[Punkte Spike]]&gt;=0,Table25[[#This Row],[Punkte Spike]],"")</f>
        <v/>
      </c>
      <c r="U76" s="85" t="str">
        <f>Table25[[#This Row],[Z Score Spike]]</f>
        <v/>
      </c>
      <c r="V76" s="89" t="str">
        <f>Table25[[#This Row],[Sprung gesamt]]</f>
        <v/>
      </c>
      <c r="W76" s="86" t="str">
        <f>IF(Table25[[#This Row],[Med.Ball Stoß max.
(sitzend) '[cm']]]&gt;0,Table25[[#This Row],[Med.Ball Stoß max.
(sitzend) '[cm']]],"")</f>
        <v/>
      </c>
      <c r="X76" s="88" t="str">
        <f>IF(Table25[[#This Row],[Punkte Stoß]]&gt;=0,Table25[[#This Row],[Punkte Stoß]],"")</f>
        <v/>
      </c>
      <c r="Y76" s="90" t="str">
        <f>Table25[[#This Row],[Z Score Stoß]]</f>
        <v/>
      </c>
      <c r="Z76" s="86" t="str">
        <f>IF(Table25[[#This Row],[Med.Ball Wurf max.
(stehend) '[cm']]]&gt;0,Table25[[#This Row],[Med.Ball Wurf max.
(stehend) '[cm']]],"")</f>
        <v/>
      </c>
      <c r="AA76" s="88" t="str">
        <f>IF(Table25[[#This Row],[Punkte Wurf '[steh.']]]&gt;=0,Table25[[#This Row],[Punkte Wurf '[steh.']]],"")</f>
        <v/>
      </c>
      <c r="AB76" s="85" t="str">
        <f>Table25[[#This Row],[Z Score Wurf]]</f>
        <v/>
      </c>
      <c r="AC76" s="86" t="str">
        <f>IF(Table25[[#This Row],[Schlagballwurf
max.
'[km/h']]]&gt;0,Table25[[#This Row],[Schlagballwurf
max.
'[km/h']]],"")</f>
        <v/>
      </c>
      <c r="AD76" s="88" t="str">
        <f>IF(Table25[[#This Row],[Punkte
Schlagballwurf]]&gt;=0,Table25[[#This Row],[Punkte
Schlagballwurf]],"")</f>
        <v/>
      </c>
      <c r="AE76" s="85" t="str">
        <f>Table25[[#This Row],[Z Score Schlagball]]</f>
        <v/>
      </c>
      <c r="AF76" s="89" t="str">
        <f>Table25[[#This Row],[Wurf gesamt]]</f>
        <v/>
      </c>
      <c r="AG76" s="84" t="str">
        <f>IF(Table25[[#This Row],[T-Test
max.links + max.rechts /2]]&gt;0,Table25[[#This Row],[T-Test
max.links + max.rechts /2]],"")</f>
        <v/>
      </c>
      <c r="AH76" s="88" t="str">
        <f>IF(Table25[[#This Row],[Punkte
T-Test]]&gt;=0,Table25[[#This Row],[Punkte
T-Test]],"")</f>
        <v/>
      </c>
      <c r="AI76" s="85" t="str">
        <f>Table25[[#This Row],[Z Score T-Test]]</f>
        <v/>
      </c>
    </row>
    <row r="77" spans="1:35" x14ac:dyDescent="0.45">
      <c r="A77" s="80" t="str">
        <f>IF(Table25[[#This Row],[Nr.]]&gt;0,Table25[[#This Row],[Nr.]],"")</f>
        <v/>
      </c>
      <c r="B77" s="80" t="str">
        <f>IF(Table25[[#This Row],[Vorname]]&gt;0,Table25[[#This Row],[Vorname]],"")</f>
        <v/>
      </c>
      <c r="C77" s="80" t="str">
        <f>IF(Table25[[#This Row],[Name]]&gt;0,Table25[[#This Row],[Name]],"")</f>
        <v/>
      </c>
      <c r="D77" s="81" t="str">
        <f>IF(Table25[[#This Row],[Geb.Datum
'[TT.MM.JJJJ']]]&gt;0,Table25[[#This Row],[Geb.Datum
'[TT.MM.JJJJ']]],"")</f>
        <v/>
      </c>
      <c r="E77" s="96" t="str">
        <f>IF(Table25[[#This Row],[Position '[L/AA/MB/S/D']]]&gt;0,Table25[[#This Row],[Position '[L/AA/MB/S/D']]],"")</f>
        <v/>
      </c>
      <c r="F77" s="81" t="str">
        <f>IF(Table25[[#This Row],[Händigkeit '[L/R']]]&gt;0,Table25[[#This Row],[Händigkeit '[L/R']]],"")</f>
        <v/>
      </c>
      <c r="G77" s="82" t="str">
        <f>IF(Table25[[#This Row],[Landeskader
Punkte
Anthro]]&gt;=0,Table25[[#This Row],[Landeskader
Punkte
Anthro]],"")</f>
        <v/>
      </c>
      <c r="H77" s="82" t="str">
        <f>IF(Table25[[#This Row],[Landeskader
Punkte
Sprung]]&gt;=0,Table25[[#This Row],[Landeskader
Punkte
Sprung]],"")</f>
        <v/>
      </c>
      <c r="I77" s="82" t="str">
        <f>IF(Table25[[#This Row],[Landeskader
Punkte
Wurf]]&gt;=0,Table25[[#This Row],[Landeskader
Punkte
Wurf]],"")</f>
        <v/>
      </c>
      <c r="J77" s="82" t="str">
        <f>IF(Table25[[#This Row],[Landeskader
Punkte
T-Test]]&gt;=0,Table25[[#This Row],[Landeskader
Punkte
T-Test]],"")</f>
        <v/>
      </c>
      <c r="K77" s="83" t="str">
        <f>IF(Table25[[#This Row],[Punkte GESAMT]]&gt;=0,Table25[[#This Row],[Punkte GESAMT]],"")</f>
        <v/>
      </c>
      <c r="L77" s="84" t="str">
        <f>IF(Table25[[#This Row],[finale
Körpergröße '[cm']]]&gt;0,Table25[[#This Row],[finale
Körpergröße '[cm']]],"")</f>
        <v/>
      </c>
      <c r="M77" s="85" t="str">
        <f>Table25[[#This Row],[Z Score KF]]</f>
        <v/>
      </c>
      <c r="N77" s="86" t="str">
        <f>IF(Table25[[#This Row],[Jump &amp; Reach 
(CMJ) max.]]&gt;0,Table25[[#This Row],[Jump &amp; Reach 
(CMJ) max.]],"")</f>
        <v/>
      </c>
      <c r="O77" s="87" t="str">
        <f>IF(Table25[[#This Row],[Sprunghöhe
(CMJ) '[cm']]]&gt;0,Table25[[#This Row],[Sprunghöhe
(CMJ) '[cm']]],"")</f>
        <v/>
      </c>
      <c r="P77" s="88" t="str">
        <f>IF(Table25[[#This Row],[Punkte CMJ]]&gt;=0,Table25[[#This Row],[Punkte CMJ]],"")</f>
        <v/>
      </c>
      <c r="Q77" s="85" t="str">
        <f>Table25[[#This Row],[Z-Score CMJ]]</f>
        <v/>
      </c>
      <c r="R77" s="86" t="str">
        <f>IF(Table25[[#This Row],[Jump &amp; Reach 
(Spike) max.]]&gt;0,Table25[[#This Row],[Jump &amp; Reach 
(Spike) max.]],"")</f>
        <v/>
      </c>
      <c r="S77" s="80" t="str">
        <f>IF(Table25[[#This Row],[Sprunghöhe 
Spike '[cm']]]&gt;0,Table25[[#This Row],[Sprunghöhe 
Spike '[cm']]],"")</f>
        <v/>
      </c>
      <c r="T77" s="88" t="str">
        <f>IF(Table25[[#This Row],[Punkte Spike]]&gt;=0,Table25[[#This Row],[Punkte Spike]],"")</f>
        <v/>
      </c>
      <c r="U77" s="85" t="str">
        <f>Table25[[#This Row],[Z Score Spike]]</f>
        <v/>
      </c>
      <c r="V77" s="89" t="str">
        <f>Table25[[#This Row],[Sprung gesamt]]</f>
        <v/>
      </c>
      <c r="W77" s="86" t="str">
        <f>IF(Table25[[#This Row],[Med.Ball Stoß max.
(sitzend) '[cm']]]&gt;0,Table25[[#This Row],[Med.Ball Stoß max.
(sitzend) '[cm']]],"")</f>
        <v/>
      </c>
      <c r="X77" s="88" t="str">
        <f>IF(Table25[[#This Row],[Punkte Stoß]]&gt;=0,Table25[[#This Row],[Punkte Stoß]],"")</f>
        <v/>
      </c>
      <c r="Y77" s="90" t="str">
        <f>Table25[[#This Row],[Z Score Stoß]]</f>
        <v/>
      </c>
      <c r="Z77" s="86" t="str">
        <f>IF(Table25[[#This Row],[Med.Ball Wurf max.
(stehend) '[cm']]]&gt;0,Table25[[#This Row],[Med.Ball Wurf max.
(stehend) '[cm']]],"")</f>
        <v/>
      </c>
      <c r="AA77" s="88" t="str">
        <f>IF(Table25[[#This Row],[Punkte Wurf '[steh.']]]&gt;=0,Table25[[#This Row],[Punkte Wurf '[steh.']]],"")</f>
        <v/>
      </c>
      <c r="AB77" s="85" t="str">
        <f>Table25[[#This Row],[Z Score Wurf]]</f>
        <v/>
      </c>
      <c r="AC77" s="86" t="str">
        <f>IF(Table25[[#This Row],[Schlagballwurf
max.
'[km/h']]]&gt;0,Table25[[#This Row],[Schlagballwurf
max.
'[km/h']]],"")</f>
        <v/>
      </c>
      <c r="AD77" s="88" t="str">
        <f>IF(Table25[[#This Row],[Punkte
Schlagballwurf]]&gt;=0,Table25[[#This Row],[Punkte
Schlagballwurf]],"")</f>
        <v/>
      </c>
      <c r="AE77" s="85" t="str">
        <f>Table25[[#This Row],[Z Score Schlagball]]</f>
        <v/>
      </c>
      <c r="AF77" s="89" t="str">
        <f>Table25[[#This Row],[Wurf gesamt]]</f>
        <v/>
      </c>
      <c r="AG77" s="84" t="str">
        <f>IF(Table25[[#This Row],[T-Test
max.links + max.rechts /2]]&gt;0,Table25[[#This Row],[T-Test
max.links + max.rechts /2]],"")</f>
        <v/>
      </c>
      <c r="AH77" s="88" t="str">
        <f>IF(Table25[[#This Row],[Punkte
T-Test]]&gt;=0,Table25[[#This Row],[Punkte
T-Test]],"")</f>
        <v/>
      </c>
      <c r="AI77" s="85" t="str">
        <f>Table25[[#This Row],[Z Score T-Test]]</f>
        <v/>
      </c>
    </row>
    <row r="78" spans="1:35" x14ac:dyDescent="0.45">
      <c r="A78" s="80" t="str">
        <f>IF(Table25[[#This Row],[Nr.]]&gt;0,Table25[[#This Row],[Nr.]],"")</f>
        <v/>
      </c>
      <c r="B78" s="80" t="str">
        <f>IF(Table25[[#This Row],[Vorname]]&gt;0,Table25[[#This Row],[Vorname]],"")</f>
        <v/>
      </c>
      <c r="C78" s="80" t="str">
        <f>IF(Table25[[#This Row],[Name]]&gt;0,Table25[[#This Row],[Name]],"")</f>
        <v/>
      </c>
      <c r="D78" s="81" t="str">
        <f>IF(Table25[[#This Row],[Geb.Datum
'[TT.MM.JJJJ']]]&gt;0,Table25[[#This Row],[Geb.Datum
'[TT.MM.JJJJ']]],"")</f>
        <v/>
      </c>
      <c r="E78" s="96" t="str">
        <f>IF(Table25[[#This Row],[Position '[L/AA/MB/S/D']]]&gt;0,Table25[[#This Row],[Position '[L/AA/MB/S/D']]],"")</f>
        <v/>
      </c>
      <c r="F78" s="81" t="str">
        <f>IF(Table25[[#This Row],[Händigkeit '[L/R']]]&gt;0,Table25[[#This Row],[Händigkeit '[L/R']]],"")</f>
        <v/>
      </c>
      <c r="G78" s="82" t="str">
        <f>IF(Table25[[#This Row],[Landeskader
Punkte
Anthro]]&gt;=0,Table25[[#This Row],[Landeskader
Punkte
Anthro]],"")</f>
        <v/>
      </c>
      <c r="H78" s="82" t="str">
        <f>IF(Table25[[#This Row],[Landeskader
Punkte
Sprung]]&gt;=0,Table25[[#This Row],[Landeskader
Punkte
Sprung]],"")</f>
        <v/>
      </c>
      <c r="I78" s="82" t="str">
        <f>IF(Table25[[#This Row],[Landeskader
Punkte
Wurf]]&gt;=0,Table25[[#This Row],[Landeskader
Punkte
Wurf]],"")</f>
        <v/>
      </c>
      <c r="J78" s="82" t="str">
        <f>IF(Table25[[#This Row],[Landeskader
Punkte
T-Test]]&gt;=0,Table25[[#This Row],[Landeskader
Punkte
T-Test]],"")</f>
        <v/>
      </c>
      <c r="K78" s="83" t="str">
        <f>IF(Table25[[#This Row],[Punkte GESAMT]]&gt;=0,Table25[[#This Row],[Punkte GESAMT]],"")</f>
        <v/>
      </c>
      <c r="L78" s="84" t="str">
        <f>IF(Table25[[#This Row],[finale
Körpergröße '[cm']]]&gt;0,Table25[[#This Row],[finale
Körpergröße '[cm']]],"")</f>
        <v/>
      </c>
      <c r="M78" s="85" t="str">
        <f>Table25[[#This Row],[Z Score KF]]</f>
        <v/>
      </c>
      <c r="N78" s="86" t="str">
        <f>IF(Table25[[#This Row],[Jump &amp; Reach 
(CMJ) max.]]&gt;0,Table25[[#This Row],[Jump &amp; Reach 
(CMJ) max.]],"")</f>
        <v/>
      </c>
      <c r="O78" s="87" t="str">
        <f>IF(Table25[[#This Row],[Sprunghöhe
(CMJ) '[cm']]]&gt;0,Table25[[#This Row],[Sprunghöhe
(CMJ) '[cm']]],"")</f>
        <v/>
      </c>
      <c r="P78" s="88" t="str">
        <f>IF(Table25[[#This Row],[Punkte CMJ]]&gt;=0,Table25[[#This Row],[Punkte CMJ]],"")</f>
        <v/>
      </c>
      <c r="Q78" s="85" t="str">
        <f>Table25[[#This Row],[Z-Score CMJ]]</f>
        <v/>
      </c>
      <c r="R78" s="86" t="str">
        <f>IF(Table25[[#This Row],[Jump &amp; Reach 
(Spike) max.]]&gt;0,Table25[[#This Row],[Jump &amp; Reach 
(Spike) max.]],"")</f>
        <v/>
      </c>
      <c r="S78" s="80" t="str">
        <f>IF(Table25[[#This Row],[Sprunghöhe 
Spike '[cm']]]&gt;0,Table25[[#This Row],[Sprunghöhe 
Spike '[cm']]],"")</f>
        <v/>
      </c>
      <c r="T78" s="88" t="str">
        <f>IF(Table25[[#This Row],[Punkte Spike]]&gt;=0,Table25[[#This Row],[Punkte Spike]],"")</f>
        <v/>
      </c>
      <c r="U78" s="85" t="str">
        <f>Table25[[#This Row],[Z Score Spike]]</f>
        <v/>
      </c>
      <c r="V78" s="89" t="str">
        <f>Table25[[#This Row],[Sprung gesamt]]</f>
        <v/>
      </c>
      <c r="W78" s="86" t="str">
        <f>IF(Table25[[#This Row],[Med.Ball Stoß max.
(sitzend) '[cm']]]&gt;0,Table25[[#This Row],[Med.Ball Stoß max.
(sitzend) '[cm']]],"")</f>
        <v/>
      </c>
      <c r="X78" s="88" t="str">
        <f>IF(Table25[[#This Row],[Punkte Stoß]]&gt;=0,Table25[[#This Row],[Punkte Stoß]],"")</f>
        <v/>
      </c>
      <c r="Y78" s="90" t="str">
        <f>Table25[[#This Row],[Z Score Stoß]]</f>
        <v/>
      </c>
      <c r="Z78" s="86" t="str">
        <f>IF(Table25[[#This Row],[Med.Ball Wurf max.
(stehend) '[cm']]]&gt;0,Table25[[#This Row],[Med.Ball Wurf max.
(stehend) '[cm']]],"")</f>
        <v/>
      </c>
      <c r="AA78" s="88" t="str">
        <f>IF(Table25[[#This Row],[Punkte Wurf '[steh.']]]&gt;=0,Table25[[#This Row],[Punkte Wurf '[steh.']]],"")</f>
        <v/>
      </c>
      <c r="AB78" s="85" t="str">
        <f>Table25[[#This Row],[Z Score Wurf]]</f>
        <v/>
      </c>
      <c r="AC78" s="86" t="str">
        <f>IF(Table25[[#This Row],[Schlagballwurf
max.
'[km/h']]]&gt;0,Table25[[#This Row],[Schlagballwurf
max.
'[km/h']]],"")</f>
        <v/>
      </c>
      <c r="AD78" s="88" t="str">
        <f>IF(Table25[[#This Row],[Punkte
Schlagballwurf]]&gt;=0,Table25[[#This Row],[Punkte
Schlagballwurf]],"")</f>
        <v/>
      </c>
      <c r="AE78" s="85" t="str">
        <f>Table25[[#This Row],[Z Score Schlagball]]</f>
        <v/>
      </c>
      <c r="AF78" s="89" t="str">
        <f>Table25[[#This Row],[Wurf gesamt]]</f>
        <v/>
      </c>
      <c r="AG78" s="84" t="str">
        <f>IF(Table25[[#This Row],[T-Test
max.links + max.rechts /2]]&gt;0,Table25[[#This Row],[T-Test
max.links + max.rechts /2]],"")</f>
        <v/>
      </c>
      <c r="AH78" s="88" t="str">
        <f>IF(Table25[[#This Row],[Punkte
T-Test]]&gt;=0,Table25[[#This Row],[Punkte
T-Test]],"")</f>
        <v/>
      </c>
      <c r="AI78" s="85" t="str">
        <f>Table25[[#This Row],[Z Score T-Test]]</f>
        <v/>
      </c>
    </row>
    <row r="79" spans="1:35" x14ac:dyDescent="0.45">
      <c r="A79" s="80" t="str">
        <f>IF(Table25[[#This Row],[Nr.]]&gt;0,Table25[[#This Row],[Nr.]],"")</f>
        <v/>
      </c>
      <c r="B79" s="80" t="str">
        <f>IF(Table25[[#This Row],[Vorname]]&gt;0,Table25[[#This Row],[Vorname]],"")</f>
        <v/>
      </c>
      <c r="C79" s="80" t="str">
        <f>IF(Table25[[#This Row],[Name]]&gt;0,Table25[[#This Row],[Name]],"")</f>
        <v/>
      </c>
      <c r="D79" s="81" t="str">
        <f>IF(Table25[[#This Row],[Geb.Datum
'[TT.MM.JJJJ']]]&gt;0,Table25[[#This Row],[Geb.Datum
'[TT.MM.JJJJ']]],"")</f>
        <v/>
      </c>
      <c r="E79" s="96" t="str">
        <f>IF(Table25[[#This Row],[Position '[L/AA/MB/S/D']]]&gt;0,Table25[[#This Row],[Position '[L/AA/MB/S/D']]],"")</f>
        <v/>
      </c>
      <c r="F79" s="81" t="str">
        <f>IF(Table25[[#This Row],[Händigkeit '[L/R']]]&gt;0,Table25[[#This Row],[Händigkeit '[L/R']]],"")</f>
        <v/>
      </c>
      <c r="G79" s="82" t="str">
        <f>IF(Table25[[#This Row],[Landeskader
Punkte
Anthro]]&gt;=0,Table25[[#This Row],[Landeskader
Punkte
Anthro]],"")</f>
        <v/>
      </c>
      <c r="H79" s="82" t="str">
        <f>IF(Table25[[#This Row],[Landeskader
Punkte
Sprung]]&gt;=0,Table25[[#This Row],[Landeskader
Punkte
Sprung]],"")</f>
        <v/>
      </c>
      <c r="I79" s="82" t="str">
        <f>IF(Table25[[#This Row],[Landeskader
Punkte
Wurf]]&gt;=0,Table25[[#This Row],[Landeskader
Punkte
Wurf]],"")</f>
        <v/>
      </c>
      <c r="J79" s="82" t="str">
        <f>IF(Table25[[#This Row],[Landeskader
Punkte
T-Test]]&gt;=0,Table25[[#This Row],[Landeskader
Punkte
T-Test]],"")</f>
        <v/>
      </c>
      <c r="K79" s="83" t="str">
        <f>IF(Table25[[#This Row],[Punkte GESAMT]]&gt;=0,Table25[[#This Row],[Punkte GESAMT]],"")</f>
        <v/>
      </c>
      <c r="L79" s="84" t="str">
        <f>IF(Table25[[#This Row],[finale
Körpergröße '[cm']]]&gt;0,Table25[[#This Row],[finale
Körpergröße '[cm']]],"")</f>
        <v/>
      </c>
      <c r="M79" s="85" t="str">
        <f>Table25[[#This Row],[Z Score KF]]</f>
        <v/>
      </c>
      <c r="N79" s="86" t="str">
        <f>IF(Table25[[#This Row],[Jump &amp; Reach 
(CMJ) max.]]&gt;0,Table25[[#This Row],[Jump &amp; Reach 
(CMJ) max.]],"")</f>
        <v/>
      </c>
      <c r="O79" s="87" t="str">
        <f>IF(Table25[[#This Row],[Sprunghöhe
(CMJ) '[cm']]]&gt;0,Table25[[#This Row],[Sprunghöhe
(CMJ) '[cm']]],"")</f>
        <v/>
      </c>
      <c r="P79" s="88" t="str">
        <f>IF(Table25[[#This Row],[Punkte CMJ]]&gt;=0,Table25[[#This Row],[Punkte CMJ]],"")</f>
        <v/>
      </c>
      <c r="Q79" s="85" t="str">
        <f>Table25[[#This Row],[Z-Score CMJ]]</f>
        <v/>
      </c>
      <c r="R79" s="86" t="str">
        <f>IF(Table25[[#This Row],[Jump &amp; Reach 
(Spike) max.]]&gt;0,Table25[[#This Row],[Jump &amp; Reach 
(Spike) max.]],"")</f>
        <v/>
      </c>
      <c r="S79" s="80" t="str">
        <f>IF(Table25[[#This Row],[Sprunghöhe 
Spike '[cm']]]&gt;0,Table25[[#This Row],[Sprunghöhe 
Spike '[cm']]],"")</f>
        <v/>
      </c>
      <c r="T79" s="88" t="str">
        <f>IF(Table25[[#This Row],[Punkte Spike]]&gt;=0,Table25[[#This Row],[Punkte Spike]],"")</f>
        <v/>
      </c>
      <c r="U79" s="85" t="str">
        <f>Table25[[#This Row],[Z Score Spike]]</f>
        <v/>
      </c>
      <c r="V79" s="89" t="str">
        <f>Table25[[#This Row],[Sprung gesamt]]</f>
        <v/>
      </c>
      <c r="W79" s="86" t="str">
        <f>IF(Table25[[#This Row],[Med.Ball Stoß max.
(sitzend) '[cm']]]&gt;0,Table25[[#This Row],[Med.Ball Stoß max.
(sitzend) '[cm']]],"")</f>
        <v/>
      </c>
      <c r="X79" s="88" t="str">
        <f>IF(Table25[[#This Row],[Punkte Stoß]]&gt;=0,Table25[[#This Row],[Punkte Stoß]],"")</f>
        <v/>
      </c>
      <c r="Y79" s="90" t="str">
        <f>Table25[[#This Row],[Z Score Stoß]]</f>
        <v/>
      </c>
      <c r="Z79" s="86" t="str">
        <f>IF(Table25[[#This Row],[Med.Ball Wurf max.
(stehend) '[cm']]]&gt;0,Table25[[#This Row],[Med.Ball Wurf max.
(stehend) '[cm']]],"")</f>
        <v/>
      </c>
      <c r="AA79" s="88" t="str">
        <f>IF(Table25[[#This Row],[Punkte Wurf '[steh.']]]&gt;=0,Table25[[#This Row],[Punkte Wurf '[steh.']]],"")</f>
        <v/>
      </c>
      <c r="AB79" s="85" t="str">
        <f>Table25[[#This Row],[Z Score Wurf]]</f>
        <v/>
      </c>
      <c r="AC79" s="86" t="str">
        <f>IF(Table25[[#This Row],[Schlagballwurf
max.
'[km/h']]]&gt;0,Table25[[#This Row],[Schlagballwurf
max.
'[km/h']]],"")</f>
        <v/>
      </c>
      <c r="AD79" s="88" t="str">
        <f>IF(Table25[[#This Row],[Punkte
Schlagballwurf]]&gt;=0,Table25[[#This Row],[Punkte
Schlagballwurf]],"")</f>
        <v/>
      </c>
      <c r="AE79" s="85" t="str">
        <f>Table25[[#This Row],[Z Score Schlagball]]</f>
        <v/>
      </c>
      <c r="AF79" s="89" t="str">
        <f>Table25[[#This Row],[Wurf gesamt]]</f>
        <v/>
      </c>
      <c r="AG79" s="84" t="str">
        <f>IF(Table25[[#This Row],[T-Test
max.links + max.rechts /2]]&gt;0,Table25[[#This Row],[T-Test
max.links + max.rechts /2]],"")</f>
        <v/>
      </c>
      <c r="AH79" s="88" t="str">
        <f>IF(Table25[[#This Row],[Punkte
T-Test]]&gt;=0,Table25[[#This Row],[Punkte
T-Test]],"")</f>
        <v/>
      </c>
      <c r="AI79" s="85" t="str">
        <f>Table25[[#This Row],[Z Score T-Test]]</f>
        <v/>
      </c>
    </row>
    <row r="80" spans="1:35" x14ac:dyDescent="0.45">
      <c r="A80" s="80" t="str">
        <f>IF(Table25[[#This Row],[Nr.]]&gt;0,Table25[[#This Row],[Nr.]],"")</f>
        <v/>
      </c>
      <c r="B80" s="80" t="str">
        <f>IF(Table25[[#This Row],[Vorname]]&gt;0,Table25[[#This Row],[Vorname]],"")</f>
        <v/>
      </c>
      <c r="C80" s="80" t="str">
        <f>IF(Table25[[#This Row],[Name]]&gt;0,Table25[[#This Row],[Name]],"")</f>
        <v/>
      </c>
      <c r="D80" s="81" t="str">
        <f>IF(Table25[[#This Row],[Geb.Datum
'[TT.MM.JJJJ']]]&gt;0,Table25[[#This Row],[Geb.Datum
'[TT.MM.JJJJ']]],"")</f>
        <v/>
      </c>
      <c r="E80" s="96" t="str">
        <f>IF(Table25[[#This Row],[Position '[L/AA/MB/S/D']]]&gt;0,Table25[[#This Row],[Position '[L/AA/MB/S/D']]],"")</f>
        <v/>
      </c>
      <c r="F80" s="81" t="str">
        <f>IF(Table25[[#This Row],[Händigkeit '[L/R']]]&gt;0,Table25[[#This Row],[Händigkeit '[L/R']]],"")</f>
        <v/>
      </c>
      <c r="G80" s="82" t="str">
        <f>IF(Table25[[#This Row],[Landeskader
Punkte
Anthro]]&gt;=0,Table25[[#This Row],[Landeskader
Punkte
Anthro]],"")</f>
        <v/>
      </c>
      <c r="H80" s="82" t="str">
        <f>IF(Table25[[#This Row],[Landeskader
Punkte
Sprung]]&gt;=0,Table25[[#This Row],[Landeskader
Punkte
Sprung]],"")</f>
        <v/>
      </c>
      <c r="I80" s="82" t="str">
        <f>IF(Table25[[#This Row],[Landeskader
Punkte
Wurf]]&gt;=0,Table25[[#This Row],[Landeskader
Punkte
Wurf]],"")</f>
        <v/>
      </c>
      <c r="J80" s="82" t="str">
        <f>IF(Table25[[#This Row],[Landeskader
Punkte
T-Test]]&gt;=0,Table25[[#This Row],[Landeskader
Punkte
T-Test]],"")</f>
        <v/>
      </c>
      <c r="K80" s="83" t="str">
        <f>IF(Table25[[#This Row],[Punkte GESAMT]]&gt;=0,Table25[[#This Row],[Punkte GESAMT]],"")</f>
        <v/>
      </c>
      <c r="L80" s="84" t="str">
        <f>IF(Table25[[#This Row],[finale
Körpergröße '[cm']]]&gt;0,Table25[[#This Row],[finale
Körpergröße '[cm']]],"")</f>
        <v/>
      </c>
      <c r="M80" s="85" t="str">
        <f>Table25[[#This Row],[Z Score KF]]</f>
        <v/>
      </c>
      <c r="N80" s="86" t="str">
        <f>IF(Table25[[#This Row],[Jump &amp; Reach 
(CMJ) max.]]&gt;0,Table25[[#This Row],[Jump &amp; Reach 
(CMJ) max.]],"")</f>
        <v/>
      </c>
      <c r="O80" s="87" t="str">
        <f>IF(Table25[[#This Row],[Sprunghöhe
(CMJ) '[cm']]]&gt;0,Table25[[#This Row],[Sprunghöhe
(CMJ) '[cm']]],"")</f>
        <v/>
      </c>
      <c r="P80" s="88" t="str">
        <f>IF(Table25[[#This Row],[Punkte CMJ]]&gt;=0,Table25[[#This Row],[Punkte CMJ]],"")</f>
        <v/>
      </c>
      <c r="Q80" s="85" t="str">
        <f>Table25[[#This Row],[Z-Score CMJ]]</f>
        <v/>
      </c>
      <c r="R80" s="86" t="str">
        <f>IF(Table25[[#This Row],[Jump &amp; Reach 
(Spike) max.]]&gt;0,Table25[[#This Row],[Jump &amp; Reach 
(Spike) max.]],"")</f>
        <v/>
      </c>
      <c r="S80" s="80" t="str">
        <f>IF(Table25[[#This Row],[Sprunghöhe 
Spike '[cm']]]&gt;0,Table25[[#This Row],[Sprunghöhe 
Spike '[cm']]],"")</f>
        <v/>
      </c>
      <c r="T80" s="88" t="str">
        <f>IF(Table25[[#This Row],[Punkte Spike]]&gt;=0,Table25[[#This Row],[Punkte Spike]],"")</f>
        <v/>
      </c>
      <c r="U80" s="85" t="str">
        <f>Table25[[#This Row],[Z Score Spike]]</f>
        <v/>
      </c>
      <c r="V80" s="89" t="str">
        <f>Table25[[#This Row],[Sprung gesamt]]</f>
        <v/>
      </c>
      <c r="W80" s="86" t="str">
        <f>IF(Table25[[#This Row],[Med.Ball Stoß max.
(sitzend) '[cm']]]&gt;0,Table25[[#This Row],[Med.Ball Stoß max.
(sitzend) '[cm']]],"")</f>
        <v/>
      </c>
      <c r="X80" s="88" t="str">
        <f>IF(Table25[[#This Row],[Punkte Stoß]]&gt;=0,Table25[[#This Row],[Punkte Stoß]],"")</f>
        <v/>
      </c>
      <c r="Y80" s="90" t="str">
        <f>Table25[[#This Row],[Z Score Stoß]]</f>
        <v/>
      </c>
      <c r="Z80" s="86" t="str">
        <f>IF(Table25[[#This Row],[Med.Ball Wurf max.
(stehend) '[cm']]]&gt;0,Table25[[#This Row],[Med.Ball Wurf max.
(stehend) '[cm']]],"")</f>
        <v/>
      </c>
      <c r="AA80" s="88" t="str">
        <f>IF(Table25[[#This Row],[Punkte Wurf '[steh.']]]&gt;=0,Table25[[#This Row],[Punkte Wurf '[steh.']]],"")</f>
        <v/>
      </c>
      <c r="AB80" s="85" t="str">
        <f>Table25[[#This Row],[Z Score Wurf]]</f>
        <v/>
      </c>
      <c r="AC80" s="86" t="str">
        <f>IF(Table25[[#This Row],[Schlagballwurf
max.
'[km/h']]]&gt;0,Table25[[#This Row],[Schlagballwurf
max.
'[km/h']]],"")</f>
        <v/>
      </c>
      <c r="AD80" s="88" t="str">
        <f>IF(Table25[[#This Row],[Punkte
Schlagballwurf]]&gt;=0,Table25[[#This Row],[Punkte
Schlagballwurf]],"")</f>
        <v/>
      </c>
      <c r="AE80" s="85" t="str">
        <f>Table25[[#This Row],[Z Score Schlagball]]</f>
        <v/>
      </c>
      <c r="AF80" s="89" t="str">
        <f>Table25[[#This Row],[Wurf gesamt]]</f>
        <v/>
      </c>
      <c r="AG80" s="84" t="str">
        <f>IF(Table25[[#This Row],[T-Test
max.links + max.rechts /2]]&gt;0,Table25[[#This Row],[T-Test
max.links + max.rechts /2]],"")</f>
        <v/>
      </c>
      <c r="AH80" s="88" t="str">
        <f>IF(Table25[[#This Row],[Punkte
T-Test]]&gt;=0,Table25[[#This Row],[Punkte
T-Test]],"")</f>
        <v/>
      </c>
      <c r="AI80" s="85" t="str">
        <f>Table25[[#This Row],[Z Score T-Test]]</f>
        <v/>
      </c>
    </row>
    <row r="81" spans="1:35" x14ac:dyDescent="0.45">
      <c r="A81" s="80" t="str">
        <f>IF(Table25[[#This Row],[Nr.]]&gt;0,Table25[[#This Row],[Nr.]],"")</f>
        <v/>
      </c>
      <c r="B81" s="80" t="str">
        <f>IF(Table25[[#This Row],[Vorname]]&gt;0,Table25[[#This Row],[Vorname]],"")</f>
        <v/>
      </c>
      <c r="C81" s="80" t="str">
        <f>IF(Table25[[#This Row],[Name]]&gt;0,Table25[[#This Row],[Name]],"")</f>
        <v/>
      </c>
      <c r="D81" s="81" t="str">
        <f>IF(Table25[[#This Row],[Geb.Datum
'[TT.MM.JJJJ']]]&gt;0,Table25[[#This Row],[Geb.Datum
'[TT.MM.JJJJ']]],"")</f>
        <v/>
      </c>
      <c r="E81" s="96" t="str">
        <f>IF(Table25[[#This Row],[Position '[L/AA/MB/S/D']]]&gt;0,Table25[[#This Row],[Position '[L/AA/MB/S/D']]],"")</f>
        <v/>
      </c>
      <c r="F81" s="81" t="str">
        <f>IF(Table25[[#This Row],[Händigkeit '[L/R']]]&gt;0,Table25[[#This Row],[Händigkeit '[L/R']]],"")</f>
        <v/>
      </c>
      <c r="G81" s="82" t="str">
        <f>IF(Table25[[#This Row],[Landeskader
Punkte
Anthro]]&gt;=0,Table25[[#This Row],[Landeskader
Punkte
Anthro]],"")</f>
        <v/>
      </c>
      <c r="H81" s="82" t="str">
        <f>IF(Table25[[#This Row],[Landeskader
Punkte
Sprung]]&gt;=0,Table25[[#This Row],[Landeskader
Punkte
Sprung]],"")</f>
        <v/>
      </c>
      <c r="I81" s="82" t="str">
        <f>IF(Table25[[#This Row],[Landeskader
Punkte
Wurf]]&gt;=0,Table25[[#This Row],[Landeskader
Punkte
Wurf]],"")</f>
        <v/>
      </c>
      <c r="J81" s="82" t="str">
        <f>IF(Table25[[#This Row],[Landeskader
Punkte
T-Test]]&gt;=0,Table25[[#This Row],[Landeskader
Punkte
T-Test]],"")</f>
        <v/>
      </c>
      <c r="K81" s="83" t="str">
        <f>IF(Table25[[#This Row],[Punkte GESAMT]]&gt;=0,Table25[[#This Row],[Punkte GESAMT]],"")</f>
        <v/>
      </c>
      <c r="L81" s="84" t="str">
        <f>IF(Table25[[#This Row],[finale
Körpergröße '[cm']]]&gt;0,Table25[[#This Row],[finale
Körpergröße '[cm']]],"")</f>
        <v/>
      </c>
      <c r="M81" s="85" t="str">
        <f>Table25[[#This Row],[Z Score KF]]</f>
        <v/>
      </c>
      <c r="N81" s="86" t="str">
        <f>IF(Table25[[#This Row],[Jump &amp; Reach 
(CMJ) max.]]&gt;0,Table25[[#This Row],[Jump &amp; Reach 
(CMJ) max.]],"")</f>
        <v/>
      </c>
      <c r="O81" s="87" t="str">
        <f>IF(Table25[[#This Row],[Sprunghöhe
(CMJ) '[cm']]]&gt;0,Table25[[#This Row],[Sprunghöhe
(CMJ) '[cm']]],"")</f>
        <v/>
      </c>
      <c r="P81" s="88" t="str">
        <f>IF(Table25[[#This Row],[Punkte CMJ]]&gt;=0,Table25[[#This Row],[Punkte CMJ]],"")</f>
        <v/>
      </c>
      <c r="Q81" s="85" t="str">
        <f>Table25[[#This Row],[Z-Score CMJ]]</f>
        <v/>
      </c>
      <c r="R81" s="86" t="str">
        <f>IF(Table25[[#This Row],[Jump &amp; Reach 
(Spike) max.]]&gt;0,Table25[[#This Row],[Jump &amp; Reach 
(Spike) max.]],"")</f>
        <v/>
      </c>
      <c r="S81" s="80" t="str">
        <f>IF(Table25[[#This Row],[Sprunghöhe 
Spike '[cm']]]&gt;0,Table25[[#This Row],[Sprunghöhe 
Spike '[cm']]],"")</f>
        <v/>
      </c>
      <c r="T81" s="88" t="str">
        <f>IF(Table25[[#This Row],[Punkte Spike]]&gt;=0,Table25[[#This Row],[Punkte Spike]],"")</f>
        <v/>
      </c>
      <c r="U81" s="85" t="str">
        <f>Table25[[#This Row],[Z Score Spike]]</f>
        <v/>
      </c>
      <c r="V81" s="89" t="str">
        <f>Table25[[#This Row],[Sprung gesamt]]</f>
        <v/>
      </c>
      <c r="W81" s="86" t="str">
        <f>IF(Table25[[#This Row],[Med.Ball Stoß max.
(sitzend) '[cm']]]&gt;0,Table25[[#This Row],[Med.Ball Stoß max.
(sitzend) '[cm']]],"")</f>
        <v/>
      </c>
      <c r="X81" s="88" t="str">
        <f>IF(Table25[[#This Row],[Punkte Stoß]]&gt;=0,Table25[[#This Row],[Punkte Stoß]],"")</f>
        <v/>
      </c>
      <c r="Y81" s="90" t="str">
        <f>Table25[[#This Row],[Z Score Stoß]]</f>
        <v/>
      </c>
      <c r="Z81" s="86" t="str">
        <f>IF(Table25[[#This Row],[Med.Ball Wurf max.
(stehend) '[cm']]]&gt;0,Table25[[#This Row],[Med.Ball Wurf max.
(stehend) '[cm']]],"")</f>
        <v/>
      </c>
      <c r="AA81" s="88" t="str">
        <f>IF(Table25[[#This Row],[Punkte Wurf '[steh.']]]&gt;=0,Table25[[#This Row],[Punkte Wurf '[steh.']]],"")</f>
        <v/>
      </c>
      <c r="AB81" s="85" t="str">
        <f>Table25[[#This Row],[Z Score Wurf]]</f>
        <v/>
      </c>
      <c r="AC81" s="86" t="str">
        <f>IF(Table25[[#This Row],[Schlagballwurf
max.
'[km/h']]]&gt;0,Table25[[#This Row],[Schlagballwurf
max.
'[km/h']]],"")</f>
        <v/>
      </c>
      <c r="AD81" s="88" t="str">
        <f>IF(Table25[[#This Row],[Punkte
Schlagballwurf]]&gt;=0,Table25[[#This Row],[Punkte
Schlagballwurf]],"")</f>
        <v/>
      </c>
      <c r="AE81" s="85" t="str">
        <f>Table25[[#This Row],[Z Score Schlagball]]</f>
        <v/>
      </c>
      <c r="AF81" s="89" t="str">
        <f>Table25[[#This Row],[Wurf gesamt]]</f>
        <v/>
      </c>
      <c r="AG81" s="84" t="str">
        <f>IF(Table25[[#This Row],[T-Test
max.links + max.rechts /2]]&gt;0,Table25[[#This Row],[T-Test
max.links + max.rechts /2]],"")</f>
        <v/>
      </c>
      <c r="AH81" s="88" t="str">
        <f>IF(Table25[[#This Row],[Punkte
T-Test]]&gt;=0,Table25[[#This Row],[Punkte
T-Test]],"")</f>
        <v/>
      </c>
      <c r="AI81" s="85" t="str">
        <f>Table25[[#This Row],[Z Score T-Test]]</f>
        <v/>
      </c>
    </row>
    <row r="82" spans="1:35" x14ac:dyDescent="0.45">
      <c r="A82" s="80" t="str">
        <f>IF(Table25[[#This Row],[Nr.]]&gt;0,Table25[[#This Row],[Nr.]],"")</f>
        <v/>
      </c>
      <c r="B82" s="80" t="str">
        <f>IF(Table25[[#This Row],[Vorname]]&gt;0,Table25[[#This Row],[Vorname]],"")</f>
        <v/>
      </c>
      <c r="C82" s="80" t="str">
        <f>IF(Table25[[#This Row],[Name]]&gt;0,Table25[[#This Row],[Name]],"")</f>
        <v/>
      </c>
      <c r="D82" s="81" t="str">
        <f>IF(Table25[[#This Row],[Geb.Datum
'[TT.MM.JJJJ']]]&gt;0,Table25[[#This Row],[Geb.Datum
'[TT.MM.JJJJ']]],"")</f>
        <v/>
      </c>
      <c r="E82" s="96" t="str">
        <f>IF(Table25[[#This Row],[Position '[L/AA/MB/S/D']]]&gt;0,Table25[[#This Row],[Position '[L/AA/MB/S/D']]],"")</f>
        <v/>
      </c>
      <c r="F82" s="81" t="str">
        <f>IF(Table25[[#This Row],[Händigkeit '[L/R']]]&gt;0,Table25[[#This Row],[Händigkeit '[L/R']]],"")</f>
        <v/>
      </c>
      <c r="G82" s="82" t="str">
        <f>IF(Table25[[#This Row],[Landeskader
Punkte
Anthro]]&gt;=0,Table25[[#This Row],[Landeskader
Punkte
Anthro]],"")</f>
        <v/>
      </c>
      <c r="H82" s="82" t="str">
        <f>IF(Table25[[#This Row],[Landeskader
Punkte
Sprung]]&gt;=0,Table25[[#This Row],[Landeskader
Punkte
Sprung]],"")</f>
        <v/>
      </c>
      <c r="I82" s="82" t="str">
        <f>IF(Table25[[#This Row],[Landeskader
Punkte
Wurf]]&gt;=0,Table25[[#This Row],[Landeskader
Punkte
Wurf]],"")</f>
        <v/>
      </c>
      <c r="J82" s="82" t="str">
        <f>IF(Table25[[#This Row],[Landeskader
Punkte
T-Test]]&gt;=0,Table25[[#This Row],[Landeskader
Punkte
T-Test]],"")</f>
        <v/>
      </c>
      <c r="K82" s="83" t="str">
        <f>IF(Table25[[#This Row],[Punkte GESAMT]]&gt;=0,Table25[[#This Row],[Punkte GESAMT]],"")</f>
        <v/>
      </c>
      <c r="L82" s="84" t="str">
        <f>IF(Table25[[#This Row],[finale
Körpergröße '[cm']]]&gt;0,Table25[[#This Row],[finale
Körpergröße '[cm']]],"")</f>
        <v/>
      </c>
      <c r="M82" s="85" t="str">
        <f>Table25[[#This Row],[Z Score KF]]</f>
        <v/>
      </c>
      <c r="N82" s="86" t="str">
        <f>IF(Table25[[#This Row],[Jump &amp; Reach 
(CMJ) max.]]&gt;0,Table25[[#This Row],[Jump &amp; Reach 
(CMJ) max.]],"")</f>
        <v/>
      </c>
      <c r="O82" s="87" t="str">
        <f>IF(Table25[[#This Row],[Sprunghöhe
(CMJ) '[cm']]]&gt;0,Table25[[#This Row],[Sprunghöhe
(CMJ) '[cm']]],"")</f>
        <v/>
      </c>
      <c r="P82" s="88" t="str">
        <f>IF(Table25[[#This Row],[Punkte CMJ]]&gt;=0,Table25[[#This Row],[Punkte CMJ]],"")</f>
        <v/>
      </c>
      <c r="Q82" s="85" t="str">
        <f>Table25[[#This Row],[Z-Score CMJ]]</f>
        <v/>
      </c>
      <c r="R82" s="86" t="str">
        <f>IF(Table25[[#This Row],[Jump &amp; Reach 
(Spike) max.]]&gt;0,Table25[[#This Row],[Jump &amp; Reach 
(Spike) max.]],"")</f>
        <v/>
      </c>
      <c r="S82" s="80" t="str">
        <f>IF(Table25[[#This Row],[Sprunghöhe 
Spike '[cm']]]&gt;0,Table25[[#This Row],[Sprunghöhe 
Spike '[cm']]],"")</f>
        <v/>
      </c>
      <c r="T82" s="88" t="str">
        <f>IF(Table25[[#This Row],[Punkte Spike]]&gt;=0,Table25[[#This Row],[Punkte Spike]],"")</f>
        <v/>
      </c>
      <c r="U82" s="85" t="str">
        <f>Table25[[#This Row],[Z Score Spike]]</f>
        <v/>
      </c>
      <c r="V82" s="89" t="str">
        <f>Table25[[#This Row],[Sprung gesamt]]</f>
        <v/>
      </c>
      <c r="W82" s="86" t="str">
        <f>IF(Table25[[#This Row],[Med.Ball Stoß max.
(sitzend) '[cm']]]&gt;0,Table25[[#This Row],[Med.Ball Stoß max.
(sitzend) '[cm']]],"")</f>
        <v/>
      </c>
      <c r="X82" s="88" t="str">
        <f>IF(Table25[[#This Row],[Punkte Stoß]]&gt;=0,Table25[[#This Row],[Punkte Stoß]],"")</f>
        <v/>
      </c>
      <c r="Y82" s="90" t="str">
        <f>Table25[[#This Row],[Z Score Stoß]]</f>
        <v/>
      </c>
      <c r="Z82" s="86" t="str">
        <f>IF(Table25[[#This Row],[Med.Ball Wurf max.
(stehend) '[cm']]]&gt;0,Table25[[#This Row],[Med.Ball Wurf max.
(stehend) '[cm']]],"")</f>
        <v/>
      </c>
      <c r="AA82" s="88" t="str">
        <f>IF(Table25[[#This Row],[Punkte Wurf '[steh.']]]&gt;=0,Table25[[#This Row],[Punkte Wurf '[steh.']]],"")</f>
        <v/>
      </c>
      <c r="AB82" s="85" t="str">
        <f>Table25[[#This Row],[Z Score Wurf]]</f>
        <v/>
      </c>
      <c r="AC82" s="86" t="str">
        <f>IF(Table25[[#This Row],[Schlagballwurf
max.
'[km/h']]]&gt;0,Table25[[#This Row],[Schlagballwurf
max.
'[km/h']]],"")</f>
        <v/>
      </c>
      <c r="AD82" s="88" t="str">
        <f>IF(Table25[[#This Row],[Punkte
Schlagballwurf]]&gt;=0,Table25[[#This Row],[Punkte
Schlagballwurf]],"")</f>
        <v/>
      </c>
      <c r="AE82" s="85" t="str">
        <f>Table25[[#This Row],[Z Score Schlagball]]</f>
        <v/>
      </c>
      <c r="AF82" s="89" t="str">
        <f>Table25[[#This Row],[Wurf gesamt]]</f>
        <v/>
      </c>
      <c r="AG82" s="84" t="str">
        <f>IF(Table25[[#This Row],[T-Test
max.links + max.rechts /2]]&gt;0,Table25[[#This Row],[T-Test
max.links + max.rechts /2]],"")</f>
        <v/>
      </c>
      <c r="AH82" s="88" t="str">
        <f>IF(Table25[[#This Row],[Punkte
T-Test]]&gt;=0,Table25[[#This Row],[Punkte
T-Test]],"")</f>
        <v/>
      </c>
      <c r="AI82" s="85" t="str">
        <f>Table25[[#This Row],[Z Score T-Test]]</f>
        <v/>
      </c>
    </row>
    <row r="83" spans="1:35" x14ac:dyDescent="0.45">
      <c r="A83" s="80" t="str">
        <f>IF(Table25[[#This Row],[Nr.]]&gt;0,Table25[[#This Row],[Nr.]],"")</f>
        <v/>
      </c>
      <c r="B83" s="80" t="str">
        <f>IF(Table25[[#This Row],[Vorname]]&gt;0,Table25[[#This Row],[Vorname]],"")</f>
        <v/>
      </c>
      <c r="C83" s="80" t="str">
        <f>IF(Table25[[#This Row],[Name]]&gt;0,Table25[[#This Row],[Name]],"")</f>
        <v/>
      </c>
      <c r="D83" s="81" t="str">
        <f>IF(Table25[[#This Row],[Geb.Datum
'[TT.MM.JJJJ']]]&gt;0,Table25[[#This Row],[Geb.Datum
'[TT.MM.JJJJ']]],"")</f>
        <v/>
      </c>
      <c r="E83" s="96" t="str">
        <f>IF(Table25[[#This Row],[Position '[L/AA/MB/S/D']]]&gt;0,Table25[[#This Row],[Position '[L/AA/MB/S/D']]],"")</f>
        <v/>
      </c>
      <c r="F83" s="81" t="str">
        <f>IF(Table25[[#This Row],[Händigkeit '[L/R']]]&gt;0,Table25[[#This Row],[Händigkeit '[L/R']]],"")</f>
        <v/>
      </c>
      <c r="G83" s="82" t="str">
        <f>IF(Table25[[#This Row],[Landeskader
Punkte
Anthro]]&gt;=0,Table25[[#This Row],[Landeskader
Punkte
Anthro]],"")</f>
        <v/>
      </c>
      <c r="H83" s="82" t="str">
        <f>IF(Table25[[#This Row],[Landeskader
Punkte
Sprung]]&gt;=0,Table25[[#This Row],[Landeskader
Punkte
Sprung]],"")</f>
        <v/>
      </c>
      <c r="I83" s="82" t="str">
        <f>IF(Table25[[#This Row],[Landeskader
Punkte
Wurf]]&gt;=0,Table25[[#This Row],[Landeskader
Punkte
Wurf]],"")</f>
        <v/>
      </c>
      <c r="J83" s="82" t="str">
        <f>IF(Table25[[#This Row],[Landeskader
Punkte
T-Test]]&gt;=0,Table25[[#This Row],[Landeskader
Punkte
T-Test]],"")</f>
        <v/>
      </c>
      <c r="K83" s="83" t="str">
        <f>IF(Table25[[#This Row],[Punkte GESAMT]]&gt;=0,Table25[[#This Row],[Punkte GESAMT]],"")</f>
        <v/>
      </c>
      <c r="L83" s="84" t="str">
        <f>IF(Table25[[#This Row],[finale
Körpergröße '[cm']]]&gt;0,Table25[[#This Row],[finale
Körpergröße '[cm']]],"")</f>
        <v/>
      </c>
      <c r="M83" s="85" t="str">
        <f>Table25[[#This Row],[Z Score KF]]</f>
        <v/>
      </c>
      <c r="N83" s="86" t="str">
        <f>IF(Table25[[#This Row],[Jump &amp; Reach 
(CMJ) max.]]&gt;0,Table25[[#This Row],[Jump &amp; Reach 
(CMJ) max.]],"")</f>
        <v/>
      </c>
      <c r="O83" s="87" t="str">
        <f>IF(Table25[[#This Row],[Sprunghöhe
(CMJ) '[cm']]]&gt;0,Table25[[#This Row],[Sprunghöhe
(CMJ) '[cm']]],"")</f>
        <v/>
      </c>
      <c r="P83" s="88" t="str">
        <f>IF(Table25[[#This Row],[Punkte CMJ]]&gt;=0,Table25[[#This Row],[Punkte CMJ]],"")</f>
        <v/>
      </c>
      <c r="Q83" s="85" t="str">
        <f>Table25[[#This Row],[Z-Score CMJ]]</f>
        <v/>
      </c>
      <c r="R83" s="86" t="str">
        <f>IF(Table25[[#This Row],[Jump &amp; Reach 
(Spike) max.]]&gt;0,Table25[[#This Row],[Jump &amp; Reach 
(Spike) max.]],"")</f>
        <v/>
      </c>
      <c r="S83" s="80" t="str">
        <f>IF(Table25[[#This Row],[Sprunghöhe 
Spike '[cm']]]&gt;0,Table25[[#This Row],[Sprunghöhe 
Spike '[cm']]],"")</f>
        <v/>
      </c>
      <c r="T83" s="88" t="str">
        <f>IF(Table25[[#This Row],[Punkte Spike]]&gt;=0,Table25[[#This Row],[Punkte Spike]],"")</f>
        <v/>
      </c>
      <c r="U83" s="85" t="str">
        <f>Table25[[#This Row],[Z Score Spike]]</f>
        <v/>
      </c>
      <c r="V83" s="89" t="str">
        <f>Table25[[#This Row],[Sprung gesamt]]</f>
        <v/>
      </c>
      <c r="W83" s="86" t="str">
        <f>IF(Table25[[#This Row],[Med.Ball Stoß max.
(sitzend) '[cm']]]&gt;0,Table25[[#This Row],[Med.Ball Stoß max.
(sitzend) '[cm']]],"")</f>
        <v/>
      </c>
      <c r="X83" s="88" t="str">
        <f>IF(Table25[[#This Row],[Punkte Stoß]]&gt;=0,Table25[[#This Row],[Punkte Stoß]],"")</f>
        <v/>
      </c>
      <c r="Y83" s="90" t="str">
        <f>Table25[[#This Row],[Z Score Stoß]]</f>
        <v/>
      </c>
      <c r="Z83" s="86" t="str">
        <f>IF(Table25[[#This Row],[Med.Ball Wurf max.
(stehend) '[cm']]]&gt;0,Table25[[#This Row],[Med.Ball Wurf max.
(stehend) '[cm']]],"")</f>
        <v/>
      </c>
      <c r="AA83" s="88" t="str">
        <f>IF(Table25[[#This Row],[Punkte Wurf '[steh.']]]&gt;=0,Table25[[#This Row],[Punkte Wurf '[steh.']]],"")</f>
        <v/>
      </c>
      <c r="AB83" s="85" t="str">
        <f>Table25[[#This Row],[Z Score Wurf]]</f>
        <v/>
      </c>
      <c r="AC83" s="86" t="str">
        <f>IF(Table25[[#This Row],[Schlagballwurf
max.
'[km/h']]]&gt;0,Table25[[#This Row],[Schlagballwurf
max.
'[km/h']]],"")</f>
        <v/>
      </c>
      <c r="AD83" s="88" t="str">
        <f>IF(Table25[[#This Row],[Punkte
Schlagballwurf]]&gt;=0,Table25[[#This Row],[Punkte
Schlagballwurf]],"")</f>
        <v/>
      </c>
      <c r="AE83" s="85" t="str">
        <f>Table25[[#This Row],[Z Score Schlagball]]</f>
        <v/>
      </c>
      <c r="AF83" s="89" t="str">
        <f>Table25[[#This Row],[Wurf gesamt]]</f>
        <v/>
      </c>
      <c r="AG83" s="84" t="str">
        <f>IF(Table25[[#This Row],[T-Test
max.links + max.rechts /2]]&gt;0,Table25[[#This Row],[T-Test
max.links + max.rechts /2]],"")</f>
        <v/>
      </c>
      <c r="AH83" s="88" t="str">
        <f>IF(Table25[[#This Row],[Punkte
T-Test]]&gt;=0,Table25[[#This Row],[Punkte
T-Test]],"")</f>
        <v/>
      </c>
      <c r="AI83" s="85" t="str">
        <f>Table25[[#This Row],[Z Score T-Test]]</f>
        <v/>
      </c>
    </row>
    <row r="84" spans="1:35" x14ac:dyDescent="0.45">
      <c r="A84" s="80" t="str">
        <f>IF(Table25[[#This Row],[Nr.]]&gt;0,Table25[[#This Row],[Nr.]],"")</f>
        <v/>
      </c>
      <c r="B84" s="80" t="str">
        <f>IF(Table25[[#This Row],[Vorname]]&gt;0,Table25[[#This Row],[Vorname]],"")</f>
        <v/>
      </c>
      <c r="C84" s="80" t="str">
        <f>IF(Table25[[#This Row],[Name]]&gt;0,Table25[[#This Row],[Name]],"")</f>
        <v/>
      </c>
      <c r="D84" s="81" t="str">
        <f>IF(Table25[[#This Row],[Geb.Datum
'[TT.MM.JJJJ']]]&gt;0,Table25[[#This Row],[Geb.Datum
'[TT.MM.JJJJ']]],"")</f>
        <v/>
      </c>
      <c r="E84" s="96" t="str">
        <f>IF(Table25[[#This Row],[Position '[L/AA/MB/S/D']]]&gt;0,Table25[[#This Row],[Position '[L/AA/MB/S/D']]],"")</f>
        <v/>
      </c>
      <c r="F84" s="81" t="str">
        <f>IF(Table25[[#This Row],[Händigkeit '[L/R']]]&gt;0,Table25[[#This Row],[Händigkeit '[L/R']]],"")</f>
        <v/>
      </c>
      <c r="G84" s="82" t="str">
        <f>IF(Table25[[#This Row],[Landeskader
Punkte
Anthro]]&gt;=0,Table25[[#This Row],[Landeskader
Punkte
Anthro]],"")</f>
        <v/>
      </c>
      <c r="H84" s="82" t="str">
        <f>IF(Table25[[#This Row],[Landeskader
Punkte
Sprung]]&gt;=0,Table25[[#This Row],[Landeskader
Punkte
Sprung]],"")</f>
        <v/>
      </c>
      <c r="I84" s="82" t="str">
        <f>IF(Table25[[#This Row],[Landeskader
Punkte
Wurf]]&gt;=0,Table25[[#This Row],[Landeskader
Punkte
Wurf]],"")</f>
        <v/>
      </c>
      <c r="J84" s="82" t="str">
        <f>IF(Table25[[#This Row],[Landeskader
Punkte
T-Test]]&gt;=0,Table25[[#This Row],[Landeskader
Punkte
T-Test]],"")</f>
        <v/>
      </c>
      <c r="K84" s="83" t="str">
        <f>IF(Table25[[#This Row],[Punkte GESAMT]]&gt;=0,Table25[[#This Row],[Punkte GESAMT]],"")</f>
        <v/>
      </c>
      <c r="L84" s="84" t="str">
        <f>IF(Table25[[#This Row],[finale
Körpergröße '[cm']]]&gt;0,Table25[[#This Row],[finale
Körpergröße '[cm']]],"")</f>
        <v/>
      </c>
      <c r="M84" s="85" t="str">
        <f>Table25[[#This Row],[Z Score KF]]</f>
        <v/>
      </c>
      <c r="N84" s="86" t="str">
        <f>IF(Table25[[#This Row],[Jump &amp; Reach 
(CMJ) max.]]&gt;0,Table25[[#This Row],[Jump &amp; Reach 
(CMJ) max.]],"")</f>
        <v/>
      </c>
      <c r="O84" s="87" t="str">
        <f>IF(Table25[[#This Row],[Sprunghöhe
(CMJ) '[cm']]]&gt;0,Table25[[#This Row],[Sprunghöhe
(CMJ) '[cm']]],"")</f>
        <v/>
      </c>
      <c r="P84" s="88" t="str">
        <f>IF(Table25[[#This Row],[Punkte CMJ]]&gt;=0,Table25[[#This Row],[Punkte CMJ]],"")</f>
        <v/>
      </c>
      <c r="Q84" s="85" t="str">
        <f>Table25[[#This Row],[Z-Score CMJ]]</f>
        <v/>
      </c>
      <c r="R84" s="86" t="str">
        <f>IF(Table25[[#This Row],[Jump &amp; Reach 
(Spike) max.]]&gt;0,Table25[[#This Row],[Jump &amp; Reach 
(Spike) max.]],"")</f>
        <v/>
      </c>
      <c r="S84" s="80" t="str">
        <f>IF(Table25[[#This Row],[Sprunghöhe 
Spike '[cm']]]&gt;0,Table25[[#This Row],[Sprunghöhe 
Spike '[cm']]],"")</f>
        <v/>
      </c>
      <c r="T84" s="88" t="str">
        <f>IF(Table25[[#This Row],[Punkte Spike]]&gt;=0,Table25[[#This Row],[Punkte Spike]],"")</f>
        <v/>
      </c>
      <c r="U84" s="85" t="str">
        <f>Table25[[#This Row],[Z Score Spike]]</f>
        <v/>
      </c>
      <c r="V84" s="89" t="str">
        <f>Table25[[#This Row],[Sprung gesamt]]</f>
        <v/>
      </c>
      <c r="W84" s="86" t="str">
        <f>IF(Table25[[#This Row],[Med.Ball Stoß max.
(sitzend) '[cm']]]&gt;0,Table25[[#This Row],[Med.Ball Stoß max.
(sitzend) '[cm']]],"")</f>
        <v/>
      </c>
      <c r="X84" s="88" t="str">
        <f>IF(Table25[[#This Row],[Punkte Stoß]]&gt;=0,Table25[[#This Row],[Punkte Stoß]],"")</f>
        <v/>
      </c>
      <c r="Y84" s="90" t="str">
        <f>Table25[[#This Row],[Z Score Stoß]]</f>
        <v/>
      </c>
      <c r="Z84" s="86" t="str">
        <f>IF(Table25[[#This Row],[Med.Ball Wurf max.
(stehend) '[cm']]]&gt;0,Table25[[#This Row],[Med.Ball Wurf max.
(stehend) '[cm']]],"")</f>
        <v/>
      </c>
      <c r="AA84" s="88" t="str">
        <f>IF(Table25[[#This Row],[Punkte Wurf '[steh.']]]&gt;=0,Table25[[#This Row],[Punkte Wurf '[steh.']]],"")</f>
        <v/>
      </c>
      <c r="AB84" s="85" t="str">
        <f>Table25[[#This Row],[Z Score Wurf]]</f>
        <v/>
      </c>
      <c r="AC84" s="86" t="str">
        <f>IF(Table25[[#This Row],[Schlagballwurf
max.
'[km/h']]]&gt;0,Table25[[#This Row],[Schlagballwurf
max.
'[km/h']]],"")</f>
        <v/>
      </c>
      <c r="AD84" s="88" t="str">
        <f>IF(Table25[[#This Row],[Punkte
Schlagballwurf]]&gt;=0,Table25[[#This Row],[Punkte
Schlagballwurf]],"")</f>
        <v/>
      </c>
      <c r="AE84" s="85" t="str">
        <f>Table25[[#This Row],[Z Score Schlagball]]</f>
        <v/>
      </c>
      <c r="AF84" s="89" t="str">
        <f>Table25[[#This Row],[Wurf gesamt]]</f>
        <v/>
      </c>
      <c r="AG84" s="84" t="str">
        <f>IF(Table25[[#This Row],[T-Test
max.links + max.rechts /2]]&gt;0,Table25[[#This Row],[T-Test
max.links + max.rechts /2]],"")</f>
        <v/>
      </c>
      <c r="AH84" s="88" t="str">
        <f>IF(Table25[[#This Row],[Punkte
T-Test]]&gt;=0,Table25[[#This Row],[Punkte
T-Test]],"")</f>
        <v/>
      </c>
      <c r="AI84" s="85" t="str">
        <f>Table25[[#This Row],[Z Score T-Test]]</f>
        <v/>
      </c>
    </row>
    <row r="85" spans="1:35" x14ac:dyDescent="0.45">
      <c r="A85" s="80" t="str">
        <f>IF(Table25[[#This Row],[Nr.]]&gt;0,Table25[[#This Row],[Nr.]],"")</f>
        <v/>
      </c>
      <c r="B85" s="80" t="str">
        <f>IF(Table25[[#This Row],[Vorname]]&gt;0,Table25[[#This Row],[Vorname]],"")</f>
        <v/>
      </c>
      <c r="C85" s="80" t="str">
        <f>IF(Table25[[#This Row],[Name]]&gt;0,Table25[[#This Row],[Name]],"")</f>
        <v/>
      </c>
      <c r="D85" s="81" t="str">
        <f>IF(Table25[[#This Row],[Geb.Datum
'[TT.MM.JJJJ']]]&gt;0,Table25[[#This Row],[Geb.Datum
'[TT.MM.JJJJ']]],"")</f>
        <v/>
      </c>
      <c r="E85" s="96" t="str">
        <f>IF(Table25[[#This Row],[Position '[L/AA/MB/S/D']]]&gt;0,Table25[[#This Row],[Position '[L/AA/MB/S/D']]],"")</f>
        <v/>
      </c>
      <c r="F85" s="81" t="str">
        <f>IF(Table25[[#This Row],[Händigkeit '[L/R']]]&gt;0,Table25[[#This Row],[Händigkeit '[L/R']]],"")</f>
        <v/>
      </c>
      <c r="G85" s="82" t="str">
        <f>IF(Table25[[#This Row],[Landeskader
Punkte
Anthro]]&gt;=0,Table25[[#This Row],[Landeskader
Punkte
Anthro]],"")</f>
        <v/>
      </c>
      <c r="H85" s="82" t="str">
        <f>IF(Table25[[#This Row],[Landeskader
Punkte
Sprung]]&gt;=0,Table25[[#This Row],[Landeskader
Punkte
Sprung]],"")</f>
        <v/>
      </c>
      <c r="I85" s="82" t="str">
        <f>IF(Table25[[#This Row],[Landeskader
Punkte
Wurf]]&gt;=0,Table25[[#This Row],[Landeskader
Punkte
Wurf]],"")</f>
        <v/>
      </c>
      <c r="J85" s="82" t="str">
        <f>IF(Table25[[#This Row],[Landeskader
Punkte
T-Test]]&gt;=0,Table25[[#This Row],[Landeskader
Punkte
T-Test]],"")</f>
        <v/>
      </c>
      <c r="K85" s="83" t="str">
        <f>IF(Table25[[#This Row],[Punkte GESAMT]]&gt;=0,Table25[[#This Row],[Punkte GESAMT]],"")</f>
        <v/>
      </c>
      <c r="L85" s="84" t="str">
        <f>IF(Table25[[#This Row],[finale
Körpergröße '[cm']]]&gt;0,Table25[[#This Row],[finale
Körpergröße '[cm']]],"")</f>
        <v/>
      </c>
      <c r="M85" s="85" t="str">
        <f>Table25[[#This Row],[Z Score KF]]</f>
        <v/>
      </c>
      <c r="N85" s="86" t="str">
        <f>IF(Table25[[#This Row],[Jump &amp; Reach 
(CMJ) max.]]&gt;0,Table25[[#This Row],[Jump &amp; Reach 
(CMJ) max.]],"")</f>
        <v/>
      </c>
      <c r="O85" s="87" t="str">
        <f>IF(Table25[[#This Row],[Sprunghöhe
(CMJ) '[cm']]]&gt;0,Table25[[#This Row],[Sprunghöhe
(CMJ) '[cm']]],"")</f>
        <v/>
      </c>
      <c r="P85" s="88" t="str">
        <f>IF(Table25[[#This Row],[Punkte CMJ]]&gt;=0,Table25[[#This Row],[Punkte CMJ]],"")</f>
        <v/>
      </c>
      <c r="Q85" s="85" t="str">
        <f>Table25[[#This Row],[Z-Score CMJ]]</f>
        <v/>
      </c>
      <c r="R85" s="86" t="str">
        <f>IF(Table25[[#This Row],[Jump &amp; Reach 
(Spike) max.]]&gt;0,Table25[[#This Row],[Jump &amp; Reach 
(Spike) max.]],"")</f>
        <v/>
      </c>
      <c r="S85" s="80" t="str">
        <f>IF(Table25[[#This Row],[Sprunghöhe 
Spike '[cm']]]&gt;0,Table25[[#This Row],[Sprunghöhe 
Spike '[cm']]],"")</f>
        <v/>
      </c>
      <c r="T85" s="88" t="str">
        <f>IF(Table25[[#This Row],[Punkte Spike]]&gt;=0,Table25[[#This Row],[Punkte Spike]],"")</f>
        <v/>
      </c>
      <c r="U85" s="85" t="str">
        <f>Table25[[#This Row],[Z Score Spike]]</f>
        <v/>
      </c>
      <c r="V85" s="89" t="str">
        <f>Table25[[#This Row],[Sprung gesamt]]</f>
        <v/>
      </c>
      <c r="W85" s="86" t="str">
        <f>IF(Table25[[#This Row],[Med.Ball Stoß max.
(sitzend) '[cm']]]&gt;0,Table25[[#This Row],[Med.Ball Stoß max.
(sitzend) '[cm']]],"")</f>
        <v/>
      </c>
      <c r="X85" s="88" t="str">
        <f>IF(Table25[[#This Row],[Punkte Stoß]]&gt;=0,Table25[[#This Row],[Punkte Stoß]],"")</f>
        <v/>
      </c>
      <c r="Y85" s="90" t="str">
        <f>Table25[[#This Row],[Z Score Stoß]]</f>
        <v/>
      </c>
      <c r="Z85" s="86" t="str">
        <f>IF(Table25[[#This Row],[Med.Ball Wurf max.
(stehend) '[cm']]]&gt;0,Table25[[#This Row],[Med.Ball Wurf max.
(stehend) '[cm']]],"")</f>
        <v/>
      </c>
      <c r="AA85" s="88" t="str">
        <f>IF(Table25[[#This Row],[Punkte Wurf '[steh.']]]&gt;=0,Table25[[#This Row],[Punkte Wurf '[steh.']]],"")</f>
        <v/>
      </c>
      <c r="AB85" s="85" t="str">
        <f>Table25[[#This Row],[Z Score Wurf]]</f>
        <v/>
      </c>
      <c r="AC85" s="86" t="str">
        <f>IF(Table25[[#This Row],[Schlagballwurf
max.
'[km/h']]]&gt;0,Table25[[#This Row],[Schlagballwurf
max.
'[km/h']]],"")</f>
        <v/>
      </c>
      <c r="AD85" s="88" t="str">
        <f>IF(Table25[[#This Row],[Punkte
Schlagballwurf]]&gt;=0,Table25[[#This Row],[Punkte
Schlagballwurf]],"")</f>
        <v/>
      </c>
      <c r="AE85" s="85" t="str">
        <f>Table25[[#This Row],[Z Score Schlagball]]</f>
        <v/>
      </c>
      <c r="AF85" s="89" t="str">
        <f>Table25[[#This Row],[Wurf gesamt]]</f>
        <v/>
      </c>
      <c r="AG85" s="84" t="str">
        <f>IF(Table25[[#This Row],[T-Test
max.links + max.rechts /2]]&gt;0,Table25[[#This Row],[T-Test
max.links + max.rechts /2]],"")</f>
        <v/>
      </c>
      <c r="AH85" s="88" t="str">
        <f>IF(Table25[[#This Row],[Punkte
T-Test]]&gt;=0,Table25[[#This Row],[Punkte
T-Test]],"")</f>
        <v/>
      </c>
      <c r="AI85" s="85" t="str">
        <f>Table25[[#This Row],[Z Score T-Test]]</f>
        <v/>
      </c>
    </row>
    <row r="86" spans="1:35" x14ac:dyDescent="0.45">
      <c r="A86" s="80" t="str">
        <f>IF(Table25[[#This Row],[Nr.]]&gt;0,Table25[[#This Row],[Nr.]],"")</f>
        <v/>
      </c>
      <c r="B86" s="80" t="str">
        <f>IF(Table25[[#This Row],[Vorname]]&gt;0,Table25[[#This Row],[Vorname]],"")</f>
        <v/>
      </c>
      <c r="C86" s="80" t="str">
        <f>IF(Table25[[#This Row],[Name]]&gt;0,Table25[[#This Row],[Name]],"")</f>
        <v/>
      </c>
      <c r="D86" s="81" t="str">
        <f>IF(Table25[[#This Row],[Geb.Datum
'[TT.MM.JJJJ']]]&gt;0,Table25[[#This Row],[Geb.Datum
'[TT.MM.JJJJ']]],"")</f>
        <v/>
      </c>
      <c r="E86" s="96" t="str">
        <f>IF(Table25[[#This Row],[Position '[L/AA/MB/S/D']]]&gt;0,Table25[[#This Row],[Position '[L/AA/MB/S/D']]],"")</f>
        <v/>
      </c>
      <c r="F86" s="81" t="str">
        <f>IF(Table25[[#This Row],[Händigkeit '[L/R']]]&gt;0,Table25[[#This Row],[Händigkeit '[L/R']]],"")</f>
        <v/>
      </c>
      <c r="G86" s="82" t="str">
        <f>IF(Table25[[#This Row],[Landeskader
Punkte
Anthro]]&gt;=0,Table25[[#This Row],[Landeskader
Punkte
Anthro]],"")</f>
        <v/>
      </c>
      <c r="H86" s="82" t="str">
        <f>IF(Table25[[#This Row],[Landeskader
Punkte
Sprung]]&gt;=0,Table25[[#This Row],[Landeskader
Punkte
Sprung]],"")</f>
        <v/>
      </c>
      <c r="I86" s="82" t="str">
        <f>IF(Table25[[#This Row],[Landeskader
Punkte
Wurf]]&gt;=0,Table25[[#This Row],[Landeskader
Punkte
Wurf]],"")</f>
        <v/>
      </c>
      <c r="J86" s="82" t="str">
        <f>IF(Table25[[#This Row],[Landeskader
Punkte
T-Test]]&gt;=0,Table25[[#This Row],[Landeskader
Punkte
T-Test]],"")</f>
        <v/>
      </c>
      <c r="K86" s="83" t="str">
        <f>IF(Table25[[#This Row],[Punkte GESAMT]]&gt;=0,Table25[[#This Row],[Punkte GESAMT]],"")</f>
        <v/>
      </c>
      <c r="L86" s="84" t="str">
        <f>IF(Table25[[#This Row],[finale
Körpergröße '[cm']]]&gt;0,Table25[[#This Row],[finale
Körpergröße '[cm']]],"")</f>
        <v/>
      </c>
      <c r="M86" s="85" t="str">
        <f>Table25[[#This Row],[Z Score KF]]</f>
        <v/>
      </c>
      <c r="N86" s="86" t="str">
        <f>IF(Table25[[#This Row],[Jump &amp; Reach 
(CMJ) max.]]&gt;0,Table25[[#This Row],[Jump &amp; Reach 
(CMJ) max.]],"")</f>
        <v/>
      </c>
      <c r="O86" s="87" t="str">
        <f>IF(Table25[[#This Row],[Sprunghöhe
(CMJ) '[cm']]]&gt;0,Table25[[#This Row],[Sprunghöhe
(CMJ) '[cm']]],"")</f>
        <v/>
      </c>
      <c r="P86" s="88" t="str">
        <f>IF(Table25[[#This Row],[Punkte CMJ]]&gt;=0,Table25[[#This Row],[Punkte CMJ]],"")</f>
        <v/>
      </c>
      <c r="Q86" s="85" t="str">
        <f>Table25[[#This Row],[Z-Score CMJ]]</f>
        <v/>
      </c>
      <c r="R86" s="86" t="str">
        <f>IF(Table25[[#This Row],[Jump &amp; Reach 
(Spike) max.]]&gt;0,Table25[[#This Row],[Jump &amp; Reach 
(Spike) max.]],"")</f>
        <v/>
      </c>
      <c r="S86" s="80" t="str">
        <f>IF(Table25[[#This Row],[Sprunghöhe 
Spike '[cm']]]&gt;0,Table25[[#This Row],[Sprunghöhe 
Spike '[cm']]],"")</f>
        <v/>
      </c>
      <c r="T86" s="88" t="str">
        <f>IF(Table25[[#This Row],[Punkte Spike]]&gt;=0,Table25[[#This Row],[Punkte Spike]],"")</f>
        <v/>
      </c>
      <c r="U86" s="85" t="str">
        <f>Table25[[#This Row],[Z Score Spike]]</f>
        <v/>
      </c>
      <c r="V86" s="89" t="str">
        <f>Table25[[#This Row],[Sprung gesamt]]</f>
        <v/>
      </c>
      <c r="W86" s="86" t="str">
        <f>IF(Table25[[#This Row],[Med.Ball Stoß max.
(sitzend) '[cm']]]&gt;0,Table25[[#This Row],[Med.Ball Stoß max.
(sitzend) '[cm']]],"")</f>
        <v/>
      </c>
      <c r="X86" s="88" t="str">
        <f>IF(Table25[[#This Row],[Punkte Stoß]]&gt;=0,Table25[[#This Row],[Punkte Stoß]],"")</f>
        <v/>
      </c>
      <c r="Y86" s="90" t="str">
        <f>Table25[[#This Row],[Z Score Stoß]]</f>
        <v/>
      </c>
      <c r="Z86" s="86" t="str">
        <f>IF(Table25[[#This Row],[Med.Ball Wurf max.
(stehend) '[cm']]]&gt;0,Table25[[#This Row],[Med.Ball Wurf max.
(stehend) '[cm']]],"")</f>
        <v/>
      </c>
      <c r="AA86" s="88" t="str">
        <f>IF(Table25[[#This Row],[Punkte Wurf '[steh.']]]&gt;=0,Table25[[#This Row],[Punkte Wurf '[steh.']]],"")</f>
        <v/>
      </c>
      <c r="AB86" s="85" t="str">
        <f>Table25[[#This Row],[Z Score Wurf]]</f>
        <v/>
      </c>
      <c r="AC86" s="86" t="str">
        <f>IF(Table25[[#This Row],[Schlagballwurf
max.
'[km/h']]]&gt;0,Table25[[#This Row],[Schlagballwurf
max.
'[km/h']]],"")</f>
        <v/>
      </c>
      <c r="AD86" s="88" t="str">
        <f>IF(Table25[[#This Row],[Punkte
Schlagballwurf]]&gt;=0,Table25[[#This Row],[Punkte
Schlagballwurf]],"")</f>
        <v/>
      </c>
      <c r="AE86" s="85" t="str">
        <f>Table25[[#This Row],[Z Score Schlagball]]</f>
        <v/>
      </c>
      <c r="AF86" s="89" t="str">
        <f>Table25[[#This Row],[Wurf gesamt]]</f>
        <v/>
      </c>
      <c r="AG86" s="84" t="str">
        <f>IF(Table25[[#This Row],[T-Test
max.links + max.rechts /2]]&gt;0,Table25[[#This Row],[T-Test
max.links + max.rechts /2]],"")</f>
        <v/>
      </c>
      <c r="AH86" s="88" t="str">
        <f>IF(Table25[[#This Row],[Punkte
T-Test]]&gt;=0,Table25[[#This Row],[Punkte
T-Test]],"")</f>
        <v/>
      </c>
      <c r="AI86" s="85" t="str">
        <f>Table25[[#This Row],[Z Score T-Test]]</f>
        <v/>
      </c>
    </row>
    <row r="87" spans="1:35" x14ac:dyDescent="0.45">
      <c r="A87" s="80" t="str">
        <f>IF(Table25[[#This Row],[Nr.]]&gt;0,Table25[[#This Row],[Nr.]],"")</f>
        <v/>
      </c>
      <c r="B87" s="80" t="str">
        <f>IF(Table25[[#This Row],[Vorname]]&gt;0,Table25[[#This Row],[Vorname]],"")</f>
        <v/>
      </c>
      <c r="C87" s="80" t="str">
        <f>IF(Table25[[#This Row],[Name]]&gt;0,Table25[[#This Row],[Name]],"")</f>
        <v/>
      </c>
      <c r="D87" s="81" t="str">
        <f>IF(Table25[[#This Row],[Geb.Datum
'[TT.MM.JJJJ']]]&gt;0,Table25[[#This Row],[Geb.Datum
'[TT.MM.JJJJ']]],"")</f>
        <v/>
      </c>
      <c r="E87" s="96" t="str">
        <f>IF(Table25[[#This Row],[Position '[L/AA/MB/S/D']]]&gt;0,Table25[[#This Row],[Position '[L/AA/MB/S/D']]],"")</f>
        <v/>
      </c>
      <c r="F87" s="81" t="str">
        <f>IF(Table25[[#This Row],[Händigkeit '[L/R']]]&gt;0,Table25[[#This Row],[Händigkeit '[L/R']]],"")</f>
        <v/>
      </c>
      <c r="G87" s="82" t="str">
        <f>IF(Table25[[#This Row],[Landeskader
Punkte
Anthro]]&gt;=0,Table25[[#This Row],[Landeskader
Punkte
Anthro]],"")</f>
        <v/>
      </c>
      <c r="H87" s="82" t="str">
        <f>IF(Table25[[#This Row],[Landeskader
Punkte
Sprung]]&gt;=0,Table25[[#This Row],[Landeskader
Punkte
Sprung]],"")</f>
        <v/>
      </c>
      <c r="I87" s="82" t="str">
        <f>IF(Table25[[#This Row],[Landeskader
Punkte
Wurf]]&gt;=0,Table25[[#This Row],[Landeskader
Punkte
Wurf]],"")</f>
        <v/>
      </c>
      <c r="J87" s="82" t="str">
        <f>IF(Table25[[#This Row],[Landeskader
Punkte
T-Test]]&gt;=0,Table25[[#This Row],[Landeskader
Punkte
T-Test]],"")</f>
        <v/>
      </c>
      <c r="K87" s="83" t="str">
        <f>IF(Table25[[#This Row],[Punkte GESAMT]]&gt;=0,Table25[[#This Row],[Punkte GESAMT]],"")</f>
        <v/>
      </c>
      <c r="L87" s="84" t="str">
        <f>IF(Table25[[#This Row],[finale
Körpergröße '[cm']]]&gt;0,Table25[[#This Row],[finale
Körpergröße '[cm']]],"")</f>
        <v/>
      </c>
      <c r="M87" s="85" t="str">
        <f>Table25[[#This Row],[Z Score KF]]</f>
        <v/>
      </c>
      <c r="N87" s="86" t="str">
        <f>IF(Table25[[#This Row],[Jump &amp; Reach 
(CMJ) max.]]&gt;0,Table25[[#This Row],[Jump &amp; Reach 
(CMJ) max.]],"")</f>
        <v/>
      </c>
      <c r="O87" s="87" t="str">
        <f>IF(Table25[[#This Row],[Sprunghöhe
(CMJ) '[cm']]]&gt;0,Table25[[#This Row],[Sprunghöhe
(CMJ) '[cm']]],"")</f>
        <v/>
      </c>
      <c r="P87" s="88" t="str">
        <f>IF(Table25[[#This Row],[Punkte CMJ]]&gt;=0,Table25[[#This Row],[Punkte CMJ]],"")</f>
        <v/>
      </c>
      <c r="Q87" s="85" t="str">
        <f>Table25[[#This Row],[Z-Score CMJ]]</f>
        <v/>
      </c>
      <c r="R87" s="86" t="str">
        <f>IF(Table25[[#This Row],[Jump &amp; Reach 
(Spike) max.]]&gt;0,Table25[[#This Row],[Jump &amp; Reach 
(Spike) max.]],"")</f>
        <v/>
      </c>
      <c r="S87" s="80" t="str">
        <f>IF(Table25[[#This Row],[Sprunghöhe 
Spike '[cm']]]&gt;0,Table25[[#This Row],[Sprunghöhe 
Spike '[cm']]],"")</f>
        <v/>
      </c>
      <c r="T87" s="88" t="str">
        <f>IF(Table25[[#This Row],[Punkte Spike]]&gt;=0,Table25[[#This Row],[Punkte Spike]],"")</f>
        <v/>
      </c>
      <c r="U87" s="85" t="str">
        <f>Table25[[#This Row],[Z Score Spike]]</f>
        <v/>
      </c>
      <c r="V87" s="89" t="str">
        <f>Table25[[#This Row],[Sprung gesamt]]</f>
        <v/>
      </c>
      <c r="W87" s="86" t="str">
        <f>IF(Table25[[#This Row],[Med.Ball Stoß max.
(sitzend) '[cm']]]&gt;0,Table25[[#This Row],[Med.Ball Stoß max.
(sitzend) '[cm']]],"")</f>
        <v/>
      </c>
      <c r="X87" s="88" t="str">
        <f>IF(Table25[[#This Row],[Punkte Stoß]]&gt;=0,Table25[[#This Row],[Punkte Stoß]],"")</f>
        <v/>
      </c>
      <c r="Y87" s="90" t="str">
        <f>Table25[[#This Row],[Z Score Stoß]]</f>
        <v/>
      </c>
      <c r="Z87" s="86" t="str">
        <f>IF(Table25[[#This Row],[Med.Ball Wurf max.
(stehend) '[cm']]]&gt;0,Table25[[#This Row],[Med.Ball Wurf max.
(stehend) '[cm']]],"")</f>
        <v/>
      </c>
      <c r="AA87" s="88" t="str">
        <f>IF(Table25[[#This Row],[Punkte Wurf '[steh.']]]&gt;=0,Table25[[#This Row],[Punkte Wurf '[steh.']]],"")</f>
        <v/>
      </c>
      <c r="AB87" s="85" t="str">
        <f>Table25[[#This Row],[Z Score Wurf]]</f>
        <v/>
      </c>
      <c r="AC87" s="86" t="str">
        <f>IF(Table25[[#This Row],[Schlagballwurf
max.
'[km/h']]]&gt;0,Table25[[#This Row],[Schlagballwurf
max.
'[km/h']]],"")</f>
        <v/>
      </c>
      <c r="AD87" s="88" t="str">
        <f>IF(Table25[[#This Row],[Punkte
Schlagballwurf]]&gt;=0,Table25[[#This Row],[Punkte
Schlagballwurf]],"")</f>
        <v/>
      </c>
      <c r="AE87" s="85" t="str">
        <f>Table25[[#This Row],[Z Score Schlagball]]</f>
        <v/>
      </c>
      <c r="AF87" s="89" t="str">
        <f>Table25[[#This Row],[Wurf gesamt]]</f>
        <v/>
      </c>
      <c r="AG87" s="84" t="str">
        <f>IF(Table25[[#This Row],[T-Test
max.links + max.rechts /2]]&gt;0,Table25[[#This Row],[T-Test
max.links + max.rechts /2]],"")</f>
        <v/>
      </c>
      <c r="AH87" s="88" t="str">
        <f>IF(Table25[[#This Row],[Punkte
T-Test]]&gt;=0,Table25[[#This Row],[Punkte
T-Test]],"")</f>
        <v/>
      </c>
      <c r="AI87" s="85" t="str">
        <f>Table25[[#This Row],[Z Score T-Test]]</f>
        <v/>
      </c>
    </row>
    <row r="88" spans="1:35" x14ac:dyDescent="0.45">
      <c r="A88" s="80" t="str">
        <f>IF(Table25[[#This Row],[Nr.]]&gt;0,Table25[[#This Row],[Nr.]],"")</f>
        <v/>
      </c>
      <c r="B88" s="80" t="str">
        <f>IF(Table25[[#This Row],[Vorname]]&gt;0,Table25[[#This Row],[Vorname]],"")</f>
        <v/>
      </c>
      <c r="C88" s="80" t="str">
        <f>IF(Table25[[#This Row],[Name]]&gt;0,Table25[[#This Row],[Name]],"")</f>
        <v/>
      </c>
      <c r="D88" s="81" t="str">
        <f>IF(Table25[[#This Row],[Geb.Datum
'[TT.MM.JJJJ']]]&gt;0,Table25[[#This Row],[Geb.Datum
'[TT.MM.JJJJ']]],"")</f>
        <v/>
      </c>
      <c r="E88" s="96" t="str">
        <f>IF(Table25[[#This Row],[Position '[L/AA/MB/S/D']]]&gt;0,Table25[[#This Row],[Position '[L/AA/MB/S/D']]],"")</f>
        <v/>
      </c>
      <c r="F88" s="81" t="str">
        <f>IF(Table25[[#This Row],[Händigkeit '[L/R']]]&gt;0,Table25[[#This Row],[Händigkeit '[L/R']]],"")</f>
        <v/>
      </c>
      <c r="G88" s="82" t="str">
        <f>IF(Table25[[#This Row],[Landeskader
Punkte
Anthro]]&gt;=0,Table25[[#This Row],[Landeskader
Punkte
Anthro]],"")</f>
        <v/>
      </c>
      <c r="H88" s="82" t="str">
        <f>IF(Table25[[#This Row],[Landeskader
Punkte
Sprung]]&gt;=0,Table25[[#This Row],[Landeskader
Punkte
Sprung]],"")</f>
        <v/>
      </c>
      <c r="I88" s="82" t="str">
        <f>IF(Table25[[#This Row],[Landeskader
Punkte
Wurf]]&gt;=0,Table25[[#This Row],[Landeskader
Punkte
Wurf]],"")</f>
        <v/>
      </c>
      <c r="J88" s="82" t="str">
        <f>IF(Table25[[#This Row],[Landeskader
Punkte
T-Test]]&gt;=0,Table25[[#This Row],[Landeskader
Punkte
T-Test]],"")</f>
        <v/>
      </c>
      <c r="K88" s="83" t="str">
        <f>IF(Table25[[#This Row],[Punkte GESAMT]]&gt;=0,Table25[[#This Row],[Punkte GESAMT]],"")</f>
        <v/>
      </c>
      <c r="L88" s="84" t="str">
        <f>IF(Table25[[#This Row],[finale
Körpergröße '[cm']]]&gt;0,Table25[[#This Row],[finale
Körpergröße '[cm']]],"")</f>
        <v/>
      </c>
      <c r="M88" s="85" t="str">
        <f>Table25[[#This Row],[Z Score KF]]</f>
        <v/>
      </c>
      <c r="N88" s="86" t="str">
        <f>IF(Table25[[#This Row],[Jump &amp; Reach 
(CMJ) max.]]&gt;0,Table25[[#This Row],[Jump &amp; Reach 
(CMJ) max.]],"")</f>
        <v/>
      </c>
      <c r="O88" s="87" t="str">
        <f>IF(Table25[[#This Row],[Sprunghöhe
(CMJ) '[cm']]]&gt;0,Table25[[#This Row],[Sprunghöhe
(CMJ) '[cm']]],"")</f>
        <v/>
      </c>
      <c r="P88" s="88" t="str">
        <f>IF(Table25[[#This Row],[Punkte CMJ]]&gt;=0,Table25[[#This Row],[Punkte CMJ]],"")</f>
        <v/>
      </c>
      <c r="Q88" s="85" t="str">
        <f>Table25[[#This Row],[Z-Score CMJ]]</f>
        <v/>
      </c>
      <c r="R88" s="86" t="str">
        <f>IF(Table25[[#This Row],[Jump &amp; Reach 
(Spike) max.]]&gt;0,Table25[[#This Row],[Jump &amp; Reach 
(Spike) max.]],"")</f>
        <v/>
      </c>
      <c r="S88" s="80" t="str">
        <f>IF(Table25[[#This Row],[Sprunghöhe 
Spike '[cm']]]&gt;0,Table25[[#This Row],[Sprunghöhe 
Spike '[cm']]],"")</f>
        <v/>
      </c>
      <c r="T88" s="88" t="str">
        <f>IF(Table25[[#This Row],[Punkte Spike]]&gt;=0,Table25[[#This Row],[Punkte Spike]],"")</f>
        <v/>
      </c>
      <c r="U88" s="85" t="str">
        <f>Table25[[#This Row],[Z Score Spike]]</f>
        <v/>
      </c>
      <c r="V88" s="89" t="str">
        <f>Table25[[#This Row],[Sprung gesamt]]</f>
        <v/>
      </c>
      <c r="W88" s="86" t="str">
        <f>IF(Table25[[#This Row],[Med.Ball Stoß max.
(sitzend) '[cm']]]&gt;0,Table25[[#This Row],[Med.Ball Stoß max.
(sitzend) '[cm']]],"")</f>
        <v/>
      </c>
      <c r="X88" s="88" t="str">
        <f>IF(Table25[[#This Row],[Punkte Stoß]]&gt;=0,Table25[[#This Row],[Punkte Stoß]],"")</f>
        <v/>
      </c>
      <c r="Y88" s="90" t="str">
        <f>Table25[[#This Row],[Z Score Stoß]]</f>
        <v/>
      </c>
      <c r="Z88" s="86" t="str">
        <f>IF(Table25[[#This Row],[Med.Ball Wurf max.
(stehend) '[cm']]]&gt;0,Table25[[#This Row],[Med.Ball Wurf max.
(stehend) '[cm']]],"")</f>
        <v/>
      </c>
      <c r="AA88" s="88" t="str">
        <f>IF(Table25[[#This Row],[Punkte Wurf '[steh.']]]&gt;=0,Table25[[#This Row],[Punkte Wurf '[steh.']]],"")</f>
        <v/>
      </c>
      <c r="AB88" s="85" t="str">
        <f>Table25[[#This Row],[Z Score Wurf]]</f>
        <v/>
      </c>
      <c r="AC88" s="86" t="str">
        <f>IF(Table25[[#This Row],[Schlagballwurf
max.
'[km/h']]]&gt;0,Table25[[#This Row],[Schlagballwurf
max.
'[km/h']]],"")</f>
        <v/>
      </c>
      <c r="AD88" s="88" t="str">
        <f>IF(Table25[[#This Row],[Punkte
Schlagballwurf]]&gt;=0,Table25[[#This Row],[Punkte
Schlagballwurf]],"")</f>
        <v/>
      </c>
      <c r="AE88" s="85" t="str">
        <f>Table25[[#This Row],[Z Score Schlagball]]</f>
        <v/>
      </c>
      <c r="AF88" s="89" t="str">
        <f>Table25[[#This Row],[Wurf gesamt]]</f>
        <v/>
      </c>
      <c r="AG88" s="84" t="str">
        <f>IF(Table25[[#This Row],[T-Test
max.links + max.rechts /2]]&gt;0,Table25[[#This Row],[T-Test
max.links + max.rechts /2]],"")</f>
        <v/>
      </c>
      <c r="AH88" s="88" t="str">
        <f>IF(Table25[[#This Row],[Punkte
T-Test]]&gt;=0,Table25[[#This Row],[Punkte
T-Test]],"")</f>
        <v/>
      </c>
      <c r="AI88" s="85" t="str">
        <f>Table25[[#This Row],[Z Score T-Test]]</f>
        <v/>
      </c>
    </row>
    <row r="89" spans="1:35" x14ac:dyDescent="0.45">
      <c r="A89" s="80" t="str">
        <f>IF(Table25[[#This Row],[Nr.]]&gt;0,Table25[[#This Row],[Nr.]],"")</f>
        <v/>
      </c>
      <c r="B89" s="80" t="str">
        <f>IF(Table25[[#This Row],[Vorname]]&gt;0,Table25[[#This Row],[Vorname]],"")</f>
        <v/>
      </c>
      <c r="C89" s="80" t="str">
        <f>IF(Table25[[#This Row],[Name]]&gt;0,Table25[[#This Row],[Name]],"")</f>
        <v/>
      </c>
      <c r="D89" s="81" t="str">
        <f>IF(Table25[[#This Row],[Geb.Datum
'[TT.MM.JJJJ']]]&gt;0,Table25[[#This Row],[Geb.Datum
'[TT.MM.JJJJ']]],"")</f>
        <v/>
      </c>
      <c r="E89" s="96" t="str">
        <f>IF(Table25[[#This Row],[Position '[L/AA/MB/S/D']]]&gt;0,Table25[[#This Row],[Position '[L/AA/MB/S/D']]],"")</f>
        <v/>
      </c>
      <c r="F89" s="81" t="str">
        <f>IF(Table25[[#This Row],[Händigkeit '[L/R']]]&gt;0,Table25[[#This Row],[Händigkeit '[L/R']]],"")</f>
        <v/>
      </c>
      <c r="G89" s="82" t="str">
        <f>IF(Table25[[#This Row],[Landeskader
Punkte
Anthro]]&gt;=0,Table25[[#This Row],[Landeskader
Punkte
Anthro]],"")</f>
        <v/>
      </c>
      <c r="H89" s="82" t="str">
        <f>IF(Table25[[#This Row],[Landeskader
Punkte
Sprung]]&gt;=0,Table25[[#This Row],[Landeskader
Punkte
Sprung]],"")</f>
        <v/>
      </c>
      <c r="I89" s="82" t="str">
        <f>IF(Table25[[#This Row],[Landeskader
Punkte
Wurf]]&gt;=0,Table25[[#This Row],[Landeskader
Punkte
Wurf]],"")</f>
        <v/>
      </c>
      <c r="J89" s="82" t="str">
        <f>IF(Table25[[#This Row],[Landeskader
Punkte
T-Test]]&gt;=0,Table25[[#This Row],[Landeskader
Punkte
T-Test]],"")</f>
        <v/>
      </c>
      <c r="K89" s="83" t="str">
        <f>IF(Table25[[#This Row],[Punkte GESAMT]]&gt;=0,Table25[[#This Row],[Punkte GESAMT]],"")</f>
        <v/>
      </c>
      <c r="L89" s="84" t="str">
        <f>IF(Table25[[#This Row],[finale
Körpergröße '[cm']]]&gt;0,Table25[[#This Row],[finale
Körpergröße '[cm']]],"")</f>
        <v/>
      </c>
      <c r="M89" s="85" t="str">
        <f>Table25[[#This Row],[Z Score KF]]</f>
        <v/>
      </c>
      <c r="N89" s="86" t="str">
        <f>IF(Table25[[#This Row],[Jump &amp; Reach 
(CMJ) max.]]&gt;0,Table25[[#This Row],[Jump &amp; Reach 
(CMJ) max.]],"")</f>
        <v/>
      </c>
      <c r="O89" s="87" t="str">
        <f>IF(Table25[[#This Row],[Sprunghöhe
(CMJ) '[cm']]]&gt;0,Table25[[#This Row],[Sprunghöhe
(CMJ) '[cm']]],"")</f>
        <v/>
      </c>
      <c r="P89" s="88" t="str">
        <f>IF(Table25[[#This Row],[Punkte CMJ]]&gt;=0,Table25[[#This Row],[Punkte CMJ]],"")</f>
        <v/>
      </c>
      <c r="Q89" s="85" t="str">
        <f>Table25[[#This Row],[Z-Score CMJ]]</f>
        <v/>
      </c>
      <c r="R89" s="86" t="str">
        <f>IF(Table25[[#This Row],[Jump &amp; Reach 
(Spike) max.]]&gt;0,Table25[[#This Row],[Jump &amp; Reach 
(Spike) max.]],"")</f>
        <v/>
      </c>
      <c r="S89" s="80" t="str">
        <f>IF(Table25[[#This Row],[Sprunghöhe 
Spike '[cm']]]&gt;0,Table25[[#This Row],[Sprunghöhe 
Spike '[cm']]],"")</f>
        <v/>
      </c>
      <c r="T89" s="88" t="str">
        <f>IF(Table25[[#This Row],[Punkte Spike]]&gt;=0,Table25[[#This Row],[Punkte Spike]],"")</f>
        <v/>
      </c>
      <c r="U89" s="85" t="str">
        <f>Table25[[#This Row],[Z Score Spike]]</f>
        <v/>
      </c>
      <c r="V89" s="89" t="str">
        <f>Table25[[#This Row],[Sprung gesamt]]</f>
        <v/>
      </c>
      <c r="W89" s="86" t="str">
        <f>IF(Table25[[#This Row],[Med.Ball Stoß max.
(sitzend) '[cm']]]&gt;0,Table25[[#This Row],[Med.Ball Stoß max.
(sitzend) '[cm']]],"")</f>
        <v/>
      </c>
      <c r="X89" s="88" t="str">
        <f>IF(Table25[[#This Row],[Punkte Stoß]]&gt;=0,Table25[[#This Row],[Punkte Stoß]],"")</f>
        <v/>
      </c>
      <c r="Y89" s="90" t="str">
        <f>Table25[[#This Row],[Z Score Stoß]]</f>
        <v/>
      </c>
      <c r="Z89" s="86" t="str">
        <f>IF(Table25[[#This Row],[Med.Ball Wurf max.
(stehend) '[cm']]]&gt;0,Table25[[#This Row],[Med.Ball Wurf max.
(stehend) '[cm']]],"")</f>
        <v/>
      </c>
      <c r="AA89" s="88" t="str">
        <f>IF(Table25[[#This Row],[Punkte Wurf '[steh.']]]&gt;=0,Table25[[#This Row],[Punkte Wurf '[steh.']]],"")</f>
        <v/>
      </c>
      <c r="AB89" s="85" t="str">
        <f>Table25[[#This Row],[Z Score Wurf]]</f>
        <v/>
      </c>
      <c r="AC89" s="86" t="str">
        <f>IF(Table25[[#This Row],[Schlagballwurf
max.
'[km/h']]]&gt;0,Table25[[#This Row],[Schlagballwurf
max.
'[km/h']]],"")</f>
        <v/>
      </c>
      <c r="AD89" s="88" t="str">
        <f>IF(Table25[[#This Row],[Punkte
Schlagballwurf]]&gt;=0,Table25[[#This Row],[Punkte
Schlagballwurf]],"")</f>
        <v/>
      </c>
      <c r="AE89" s="85" t="str">
        <f>Table25[[#This Row],[Z Score Schlagball]]</f>
        <v/>
      </c>
      <c r="AF89" s="89" t="str">
        <f>Table25[[#This Row],[Wurf gesamt]]</f>
        <v/>
      </c>
      <c r="AG89" s="84" t="str">
        <f>IF(Table25[[#This Row],[T-Test
max.links + max.rechts /2]]&gt;0,Table25[[#This Row],[T-Test
max.links + max.rechts /2]],"")</f>
        <v/>
      </c>
      <c r="AH89" s="88" t="str">
        <f>IF(Table25[[#This Row],[Punkte
T-Test]]&gt;=0,Table25[[#This Row],[Punkte
T-Test]],"")</f>
        <v/>
      </c>
      <c r="AI89" s="85" t="str">
        <f>Table25[[#This Row],[Z Score T-Test]]</f>
        <v/>
      </c>
    </row>
    <row r="90" spans="1:35" x14ac:dyDescent="0.45">
      <c r="A90" s="80" t="str">
        <f>IF(Table25[[#This Row],[Nr.]]&gt;0,Table25[[#This Row],[Nr.]],"")</f>
        <v/>
      </c>
      <c r="B90" s="80" t="str">
        <f>IF(Table25[[#This Row],[Vorname]]&gt;0,Table25[[#This Row],[Vorname]],"")</f>
        <v/>
      </c>
      <c r="C90" s="80" t="str">
        <f>IF(Table25[[#This Row],[Name]]&gt;0,Table25[[#This Row],[Name]],"")</f>
        <v/>
      </c>
      <c r="D90" s="81" t="str">
        <f>IF(Table25[[#This Row],[Geb.Datum
'[TT.MM.JJJJ']]]&gt;0,Table25[[#This Row],[Geb.Datum
'[TT.MM.JJJJ']]],"")</f>
        <v/>
      </c>
      <c r="E90" s="96" t="str">
        <f>IF(Table25[[#This Row],[Position '[L/AA/MB/S/D']]]&gt;0,Table25[[#This Row],[Position '[L/AA/MB/S/D']]],"")</f>
        <v/>
      </c>
      <c r="F90" s="81" t="str">
        <f>IF(Table25[[#This Row],[Händigkeit '[L/R']]]&gt;0,Table25[[#This Row],[Händigkeit '[L/R']]],"")</f>
        <v/>
      </c>
      <c r="G90" s="82" t="str">
        <f>IF(Table25[[#This Row],[Landeskader
Punkte
Anthro]]&gt;=0,Table25[[#This Row],[Landeskader
Punkte
Anthro]],"")</f>
        <v/>
      </c>
      <c r="H90" s="82" t="str">
        <f>IF(Table25[[#This Row],[Landeskader
Punkte
Sprung]]&gt;=0,Table25[[#This Row],[Landeskader
Punkte
Sprung]],"")</f>
        <v/>
      </c>
      <c r="I90" s="82" t="str">
        <f>IF(Table25[[#This Row],[Landeskader
Punkte
Wurf]]&gt;=0,Table25[[#This Row],[Landeskader
Punkte
Wurf]],"")</f>
        <v/>
      </c>
      <c r="J90" s="82" t="str">
        <f>IF(Table25[[#This Row],[Landeskader
Punkte
T-Test]]&gt;=0,Table25[[#This Row],[Landeskader
Punkte
T-Test]],"")</f>
        <v/>
      </c>
      <c r="K90" s="83" t="str">
        <f>IF(Table25[[#This Row],[Punkte GESAMT]]&gt;=0,Table25[[#This Row],[Punkte GESAMT]],"")</f>
        <v/>
      </c>
      <c r="L90" s="84" t="str">
        <f>IF(Table25[[#This Row],[finale
Körpergröße '[cm']]]&gt;0,Table25[[#This Row],[finale
Körpergröße '[cm']]],"")</f>
        <v/>
      </c>
      <c r="M90" s="85" t="str">
        <f>Table25[[#This Row],[Z Score KF]]</f>
        <v/>
      </c>
      <c r="N90" s="86" t="str">
        <f>IF(Table25[[#This Row],[Jump &amp; Reach 
(CMJ) max.]]&gt;0,Table25[[#This Row],[Jump &amp; Reach 
(CMJ) max.]],"")</f>
        <v/>
      </c>
      <c r="O90" s="87" t="str">
        <f>IF(Table25[[#This Row],[Sprunghöhe
(CMJ) '[cm']]]&gt;0,Table25[[#This Row],[Sprunghöhe
(CMJ) '[cm']]],"")</f>
        <v/>
      </c>
      <c r="P90" s="88" t="str">
        <f>IF(Table25[[#This Row],[Punkte CMJ]]&gt;=0,Table25[[#This Row],[Punkte CMJ]],"")</f>
        <v/>
      </c>
      <c r="Q90" s="85" t="str">
        <f>Table25[[#This Row],[Z-Score CMJ]]</f>
        <v/>
      </c>
      <c r="R90" s="86" t="str">
        <f>IF(Table25[[#This Row],[Jump &amp; Reach 
(Spike) max.]]&gt;0,Table25[[#This Row],[Jump &amp; Reach 
(Spike) max.]],"")</f>
        <v/>
      </c>
      <c r="S90" s="80" t="str">
        <f>IF(Table25[[#This Row],[Sprunghöhe 
Spike '[cm']]]&gt;0,Table25[[#This Row],[Sprunghöhe 
Spike '[cm']]],"")</f>
        <v/>
      </c>
      <c r="T90" s="88" t="str">
        <f>IF(Table25[[#This Row],[Punkte Spike]]&gt;=0,Table25[[#This Row],[Punkte Spike]],"")</f>
        <v/>
      </c>
      <c r="U90" s="85" t="str">
        <f>Table25[[#This Row],[Z Score Spike]]</f>
        <v/>
      </c>
      <c r="V90" s="89" t="str">
        <f>Table25[[#This Row],[Sprung gesamt]]</f>
        <v/>
      </c>
      <c r="W90" s="86" t="str">
        <f>IF(Table25[[#This Row],[Med.Ball Stoß max.
(sitzend) '[cm']]]&gt;0,Table25[[#This Row],[Med.Ball Stoß max.
(sitzend) '[cm']]],"")</f>
        <v/>
      </c>
      <c r="X90" s="88" t="str">
        <f>IF(Table25[[#This Row],[Punkte Stoß]]&gt;=0,Table25[[#This Row],[Punkte Stoß]],"")</f>
        <v/>
      </c>
      <c r="Y90" s="90" t="str">
        <f>Table25[[#This Row],[Z Score Stoß]]</f>
        <v/>
      </c>
      <c r="Z90" s="86" t="str">
        <f>IF(Table25[[#This Row],[Med.Ball Wurf max.
(stehend) '[cm']]]&gt;0,Table25[[#This Row],[Med.Ball Wurf max.
(stehend) '[cm']]],"")</f>
        <v/>
      </c>
      <c r="AA90" s="88" t="str">
        <f>IF(Table25[[#This Row],[Punkte Wurf '[steh.']]]&gt;=0,Table25[[#This Row],[Punkte Wurf '[steh.']]],"")</f>
        <v/>
      </c>
      <c r="AB90" s="85" t="str">
        <f>Table25[[#This Row],[Z Score Wurf]]</f>
        <v/>
      </c>
      <c r="AC90" s="86" t="str">
        <f>IF(Table25[[#This Row],[Schlagballwurf
max.
'[km/h']]]&gt;0,Table25[[#This Row],[Schlagballwurf
max.
'[km/h']]],"")</f>
        <v/>
      </c>
      <c r="AD90" s="88" t="str">
        <f>IF(Table25[[#This Row],[Punkte
Schlagballwurf]]&gt;=0,Table25[[#This Row],[Punkte
Schlagballwurf]],"")</f>
        <v/>
      </c>
      <c r="AE90" s="85" t="str">
        <f>Table25[[#This Row],[Z Score Schlagball]]</f>
        <v/>
      </c>
      <c r="AF90" s="89" t="str">
        <f>Table25[[#This Row],[Wurf gesamt]]</f>
        <v/>
      </c>
      <c r="AG90" s="84" t="str">
        <f>IF(Table25[[#This Row],[T-Test
max.links + max.rechts /2]]&gt;0,Table25[[#This Row],[T-Test
max.links + max.rechts /2]],"")</f>
        <v/>
      </c>
      <c r="AH90" s="88" t="str">
        <f>IF(Table25[[#This Row],[Punkte
T-Test]]&gt;=0,Table25[[#This Row],[Punkte
T-Test]],"")</f>
        <v/>
      </c>
      <c r="AI90" s="85" t="str">
        <f>Table25[[#This Row],[Z Score T-Test]]</f>
        <v/>
      </c>
    </row>
    <row r="91" spans="1:35" x14ac:dyDescent="0.45">
      <c r="A91" s="80" t="str">
        <f>IF(Table25[[#This Row],[Nr.]]&gt;0,Table25[[#This Row],[Nr.]],"")</f>
        <v/>
      </c>
      <c r="B91" s="80" t="str">
        <f>IF(Table25[[#This Row],[Vorname]]&gt;0,Table25[[#This Row],[Vorname]],"")</f>
        <v/>
      </c>
      <c r="C91" s="80" t="str">
        <f>IF(Table25[[#This Row],[Name]]&gt;0,Table25[[#This Row],[Name]],"")</f>
        <v/>
      </c>
      <c r="D91" s="81" t="str">
        <f>IF(Table25[[#This Row],[Geb.Datum
'[TT.MM.JJJJ']]]&gt;0,Table25[[#This Row],[Geb.Datum
'[TT.MM.JJJJ']]],"")</f>
        <v/>
      </c>
      <c r="E91" s="96" t="str">
        <f>IF(Table25[[#This Row],[Position '[L/AA/MB/S/D']]]&gt;0,Table25[[#This Row],[Position '[L/AA/MB/S/D']]],"")</f>
        <v/>
      </c>
      <c r="F91" s="81" t="str">
        <f>IF(Table25[[#This Row],[Händigkeit '[L/R']]]&gt;0,Table25[[#This Row],[Händigkeit '[L/R']]],"")</f>
        <v/>
      </c>
      <c r="G91" s="82" t="str">
        <f>IF(Table25[[#This Row],[Landeskader
Punkte
Anthro]]&gt;=0,Table25[[#This Row],[Landeskader
Punkte
Anthro]],"")</f>
        <v/>
      </c>
      <c r="H91" s="82" t="str">
        <f>IF(Table25[[#This Row],[Landeskader
Punkte
Sprung]]&gt;=0,Table25[[#This Row],[Landeskader
Punkte
Sprung]],"")</f>
        <v/>
      </c>
      <c r="I91" s="82" t="str">
        <f>IF(Table25[[#This Row],[Landeskader
Punkte
Wurf]]&gt;=0,Table25[[#This Row],[Landeskader
Punkte
Wurf]],"")</f>
        <v/>
      </c>
      <c r="J91" s="82" t="str">
        <f>IF(Table25[[#This Row],[Landeskader
Punkte
T-Test]]&gt;=0,Table25[[#This Row],[Landeskader
Punkte
T-Test]],"")</f>
        <v/>
      </c>
      <c r="K91" s="83" t="str">
        <f>IF(Table25[[#This Row],[Punkte GESAMT]]&gt;=0,Table25[[#This Row],[Punkte GESAMT]],"")</f>
        <v/>
      </c>
      <c r="L91" s="84" t="str">
        <f>IF(Table25[[#This Row],[finale
Körpergröße '[cm']]]&gt;0,Table25[[#This Row],[finale
Körpergröße '[cm']]],"")</f>
        <v/>
      </c>
      <c r="M91" s="85" t="str">
        <f>Table25[[#This Row],[Z Score KF]]</f>
        <v/>
      </c>
      <c r="N91" s="86" t="str">
        <f>IF(Table25[[#This Row],[Jump &amp; Reach 
(CMJ) max.]]&gt;0,Table25[[#This Row],[Jump &amp; Reach 
(CMJ) max.]],"")</f>
        <v/>
      </c>
      <c r="O91" s="87" t="str">
        <f>IF(Table25[[#This Row],[Sprunghöhe
(CMJ) '[cm']]]&gt;0,Table25[[#This Row],[Sprunghöhe
(CMJ) '[cm']]],"")</f>
        <v/>
      </c>
      <c r="P91" s="88" t="str">
        <f>IF(Table25[[#This Row],[Punkte CMJ]]&gt;=0,Table25[[#This Row],[Punkte CMJ]],"")</f>
        <v/>
      </c>
      <c r="Q91" s="85" t="str">
        <f>Table25[[#This Row],[Z-Score CMJ]]</f>
        <v/>
      </c>
      <c r="R91" s="86" t="str">
        <f>IF(Table25[[#This Row],[Jump &amp; Reach 
(Spike) max.]]&gt;0,Table25[[#This Row],[Jump &amp; Reach 
(Spike) max.]],"")</f>
        <v/>
      </c>
      <c r="S91" s="80" t="str">
        <f>IF(Table25[[#This Row],[Sprunghöhe 
Spike '[cm']]]&gt;0,Table25[[#This Row],[Sprunghöhe 
Spike '[cm']]],"")</f>
        <v/>
      </c>
      <c r="T91" s="88" t="str">
        <f>IF(Table25[[#This Row],[Punkte Spike]]&gt;=0,Table25[[#This Row],[Punkte Spike]],"")</f>
        <v/>
      </c>
      <c r="U91" s="85" t="str">
        <f>Table25[[#This Row],[Z Score Spike]]</f>
        <v/>
      </c>
      <c r="V91" s="89" t="str">
        <f>Table25[[#This Row],[Sprung gesamt]]</f>
        <v/>
      </c>
      <c r="W91" s="86" t="str">
        <f>IF(Table25[[#This Row],[Med.Ball Stoß max.
(sitzend) '[cm']]]&gt;0,Table25[[#This Row],[Med.Ball Stoß max.
(sitzend) '[cm']]],"")</f>
        <v/>
      </c>
      <c r="X91" s="88" t="str">
        <f>IF(Table25[[#This Row],[Punkte Stoß]]&gt;=0,Table25[[#This Row],[Punkte Stoß]],"")</f>
        <v/>
      </c>
      <c r="Y91" s="90" t="str">
        <f>Table25[[#This Row],[Z Score Stoß]]</f>
        <v/>
      </c>
      <c r="Z91" s="86" t="str">
        <f>IF(Table25[[#This Row],[Med.Ball Wurf max.
(stehend) '[cm']]]&gt;0,Table25[[#This Row],[Med.Ball Wurf max.
(stehend) '[cm']]],"")</f>
        <v/>
      </c>
      <c r="AA91" s="88" t="str">
        <f>IF(Table25[[#This Row],[Punkte Wurf '[steh.']]]&gt;=0,Table25[[#This Row],[Punkte Wurf '[steh.']]],"")</f>
        <v/>
      </c>
      <c r="AB91" s="85" t="str">
        <f>Table25[[#This Row],[Z Score Wurf]]</f>
        <v/>
      </c>
      <c r="AC91" s="86" t="str">
        <f>IF(Table25[[#This Row],[Schlagballwurf
max.
'[km/h']]]&gt;0,Table25[[#This Row],[Schlagballwurf
max.
'[km/h']]],"")</f>
        <v/>
      </c>
      <c r="AD91" s="88" t="str">
        <f>IF(Table25[[#This Row],[Punkte
Schlagballwurf]]&gt;=0,Table25[[#This Row],[Punkte
Schlagballwurf]],"")</f>
        <v/>
      </c>
      <c r="AE91" s="85" t="str">
        <f>Table25[[#This Row],[Z Score Schlagball]]</f>
        <v/>
      </c>
      <c r="AF91" s="89" t="str">
        <f>Table25[[#This Row],[Wurf gesamt]]</f>
        <v/>
      </c>
      <c r="AG91" s="84" t="str">
        <f>IF(Table25[[#This Row],[T-Test
max.links + max.rechts /2]]&gt;0,Table25[[#This Row],[T-Test
max.links + max.rechts /2]],"")</f>
        <v/>
      </c>
      <c r="AH91" s="88" t="str">
        <f>IF(Table25[[#This Row],[Punkte
T-Test]]&gt;=0,Table25[[#This Row],[Punkte
T-Test]],"")</f>
        <v/>
      </c>
      <c r="AI91" s="85" t="str">
        <f>Table25[[#This Row],[Z Score T-Test]]</f>
        <v/>
      </c>
    </row>
    <row r="92" spans="1:35" x14ac:dyDescent="0.45">
      <c r="A92" s="80" t="str">
        <f>IF(Table25[[#This Row],[Nr.]]&gt;0,Table25[[#This Row],[Nr.]],"")</f>
        <v/>
      </c>
      <c r="B92" s="80" t="str">
        <f>IF(Table25[[#This Row],[Vorname]]&gt;0,Table25[[#This Row],[Vorname]],"")</f>
        <v/>
      </c>
      <c r="C92" s="80" t="str">
        <f>IF(Table25[[#This Row],[Name]]&gt;0,Table25[[#This Row],[Name]],"")</f>
        <v/>
      </c>
      <c r="D92" s="81" t="str">
        <f>IF(Table25[[#This Row],[Geb.Datum
'[TT.MM.JJJJ']]]&gt;0,Table25[[#This Row],[Geb.Datum
'[TT.MM.JJJJ']]],"")</f>
        <v/>
      </c>
      <c r="E92" s="96" t="str">
        <f>IF(Table25[[#This Row],[Position '[L/AA/MB/S/D']]]&gt;0,Table25[[#This Row],[Position '[L/AA/MB/S/D']]],"")</f>
        <v/>
      </c>
      <c r="F92" s="81" t="str">
        <f>IF(Table25[[#This Row],[Händigkeit '[L/R']]]&gt;0,Table25[[#This Row],[Händigkeit '[L/R']]],"")</f>
        <v/>
      </c>
      <c r="G92" s="82" t="str">
        <f>IF(Table25[[#This Row],[Landeskader
Punkte
Anthro]]&gt;=0,Table25[[#This Row],[Landeskader
Punkte
Anthro]],"")</f>
        <v/>
      </c>
      <c r="H92" s="82" t="str">
        <f>IF(Table25[[#This Row],[Landeskader
Punkte
Sprung]]&gt;=0,Table25[[#This Row],[Landeskader
Punkte
Sprung]],"")</f>
        <v/>
      </c>
      <c r="I92" s="82" t="str">
        <f>IF(Table25[[#This Row],[Landeskader
Punkte
Wurf]]&gt;=0,Table25[[#This Row],[Landeskader
Punkte
Wurf]],"")</f>
        <v/>
      </c>
      <c r="J92" s="82" t="str">
        <f>IF(Table25[[#This Row],[Landeskader
Punkte
T-Test]]&gt;=0,Table25[[#This Row],[Landeskader
Punkte
T-Test]],"")</f>
        <v/>
      </c>
      <c r="K92" s="83" t="str">
        <f>IF(Table25[[#This Row],[Punkte GESAMT]]&gt;=0,Table25[[#This Row],[Punkte GESAMT]],"")</f>
        <v/>
      </c>
      <c r="L92" s="84" t="str">
        <f>IF(Table25[[#This Row],[finale
Körpergröße '[cm']]]&gt;0,Table25[[#This Row],[finale
Körpergröße '[cm']]],"")</f>
        <v/>
      </c>
      <c r="M92" s="85" t="str">
        <f>Table25[[#This Row],[Z Score KF]]</f>
        <v/>
      </c>
      <c r="N92" s="86" t="str">
        <f>IF(Table25[[#This Row],[Jump &amp; Reach 
(CMJ) max.]]&gt;0,Table25[[#This Row],[Jump &amp; Reach 
(CMJ) max.]],"")</f>
        <v/>
      </c>
      <c r="O92" s="87" t="str">
        <f>IF(Table25[[#This Row],[Sprunghöhe
(CMJ) '[cm']]]&gt;0,Table25[[#This Row],[Sprunghöhe
(CMJ) '[cm']]],"")</f>
        <v/>
      </c>
      <c r="P92" s="88" t="str">
        <f>IF(Table25[[#This Row],[Punkte CMJ]]&gt;=0,Table25[[#This Row],[Punkte CMJ]],"")</f>
        <v/>
      </c>
      <c r="Q92" s="85" t="str">
        <f>Table25[[#This Row],[Z-Score CMJ]]</f>
        <v/>
      </c>
      <c r="R92" s="86" t="str">
        <f>IF(Table25[[#This Row],[Jump &amp; Reach 
(Spike) max.]]&gt;0,Table25[[#This Row],[Jump &amp; Reach 
(Spike) max.]],"")</f>
        <v/>
      </c>
      <c r="S92" s="80" t="str">
        <f>IF(Table25[[#This Row],[Sprunghöhe 
Spike '[cm']]]&gt;0,Table25[[#This Row],[Sprunghöhe 
Spike '[cm']]],"")</f>
        <v/>
      </c>
      <c r="T92" s="88" t="str">
        <f>IF(Table25[[#This Row],[Punkte Spike]]&gt;=0,Table25[[#This Row],[Punkte Spike]],"")</f>
        <v/>
      </c>
      <c r="U92" s="85" t="str">
        <f>Table25[[#This Row],[Z Score Spike]]</f>
        <v/>
      </c>
      <c r="V92" s="89" t="str">
        <f>Table25[[#This Row],[Sprung gesamt]]</f>
        <v/>
      </c>
      <c r="W92" s="86" t="str">
        <f>IF(Table25[[#This Row],[Med.Ball Stoß max.
(sitzend) '[cm']]]&gt;0,Table25[[#This Row],[Med.Ball Stoß max.
(sitzend) '[cm']]],"")</f>
        <v/>
      </c>
      <c r="X92" s="88" t="str">
        <f>IF(Table25[[#This Row],[Punkte Stoß]]&gt;=0,Table25[[#This Row],[Punkte Stoß]],"")</f>
        <v/>
      </c>
      <c r="Y92" s="90" t="str">
        <f>Table25[[#This Row],[Z Score Stoß]]</f>
        <v/>
      </c>
      <c r="Z92" s="86" t="str">
        <f>IF(Table25[[#This Row],[Med.Ball Wurf max.
(stehend) '[cm']]]&gt;0,Table25[[#This Row],[Med.Ball Wurf max.
(stehend) '[cm']]],"")</f>
        <v/>
      </c>
      <c r="AA92" s="88" t="str">
        <f>IF(Table25[[#This Row],[Punkte Wurf '[steh.']]]&gt;=0,Table25[[#This Row],[Punkte Wurf '[steh.']]],"")</f>
        <v/>
      </c>
      <c r="AB92" s="85" t="str">
        <f>Table25[[#This Row],[Z Score Wurf]]</f>
        <v/>
      </c>
      <c r="AC92" s="86" t="str">
        <f>IF(Table25[[#This Row],[Schlagballwurf
max.
'[km/h']]]&gt;0,Table25[[#This Row],[Schlagballwurf
max.
'[km/h']]],"")</f>
        <v/>
      </c>
      <c r="AD92" s="88" t="str">
        <f>IF(Table25[[#This Row],[Punkte
Schlagballwurf]]&gt;=0,Table25[[#This Row],[Punkte
Schlagballwurf]],"")</f>
        <v/>
      </c>
      <c r="AE92" s="85" t="str">
        <f>Table25[[#This Row],[Z Score Schlagball]]</f>
        <v/>
      </c>
      <c r="AF92" s="89" t="str">
        <f>Table25[[#This Row],[Wurf gesamt]]</f>
        <v/>
      </c>
      <c r="AG92" s="84" t="str">
        <f>IF(Table25[[#This Row],[T-Test
max.links + max.rechts /2]]&gt;0,Table25[[#This Row],[T-Test
max.links + max.rechts /2]],"")</f>
        <v/>
      </c>
      <c r="AH92" s="88" t="str">
        <f>IF(Table25[[#This Row],[Punkte
T-Test]]&gt;=0,Table25[[#This Row],[Punkte
T-Test]],"")</f>
        <v/>
      </c>
      <c r="AI92" s="85" t="str">
        <f>Table25[[#This Row],[Z Score T-Test]]</f>
        <v/>
      </c>
    </row>
    <row r="93" spans="1:35" x14ac:dyDescent="0.45">
      <c r="A93" s="80" t="str">
        <f>IF(Table25[[#This Row],[Nr.]]&gt;0,Table25[[#This Row],[Nr.]],"")</f>
        <v/>
      </c>
      <c r="B93" s="80" t="str">
        <f>IF(Table25[[#This Row],[Vorname]]&gt;0,Table25[[#This Row],[Vorname]],"")</f>
        <v/>
      </c>
      <c r="C93" s="80" t="str">
        <f>IF(Table25[[#This Row],[Name]]&gt;0,Table25[[#This Row],[Name]],"")</f>
        <v/>
      </c>
      <c r="D93" s="81" t="str">
        <f>IF(Table25[[#This Row],[Geb.Datum
'[TT.MM.JJJJ']]]&gt;0,Table25[[#This Row],[Geb.Datum
'[TT.MM.JJJJ']]],"")</f>
        <v/>
      </c>
      <c r="E93" s="96" t="str">
        <f>IF(Table25[[#This Row],[Position '[L/AA/MB/S/D']]]&gt;0,Table25[[#This Row],[Position '[L/AA/MB/S/D']]],"")</f>
        <v/>
      </c>
      <c r="F93" s="81" t="str">
        <f>IF(Table25[[#This Row],[Händigkeit '[L/R']]]&gt;0,Table25[[#This Row],[Händigkeit '[L/R']]],"")</f>
        <v/>
      </c>
      <c r="G93" s="82" t="str">
        <f>IF(Table25[[#This Row],[Landeskader
Punkte
Anthro]]&gt;=0,Table25[[#This Row],[Landeskader
Punkte
Anthro]],"")</f>
        <v/>
      </c>
      <c r="H93" s="82" t="str">
        <f>IF(Table25[[#This Row],[Landeskader
Punkte
Sprung]]&gt;=0,Table25[[#This Row],[Landeskader
Punkte
Sprung]],"")</f>
        <v/>
      </c>
      <c r="I93" s="82" t="str">
        <f>IF(Table25[[#This Row],[Landeskader
Punkte
Wurf]]&gt;=0,Table25[[#This Row],[Landeskader
Punkte
Wurf]],"")</f>
        <v/>
      </c>
      <c r="J93" s="82" t="str">
        <f>IF(Table25[[#This Row],[Landeskader
Punkte
T-Test]]&gt;=0,Table25[[#This Row],[Landeskader
Punkte
T-Test]],"")</f>
        <v/>
      </c>
      <c r="K93" s="83" t="str">
        <f>IF(Table25[[#This Row],[Punkte GESAMT]]&gt;=0,Table25[[#This Row],[Punkte GESAMT]],"")</f>
        <v/>
      </c>
      <c r="L93" s="84" t="str">
        <f>IF(Table25[[#This Row],[finale
Körpergröße '[cm']]]&gt;0,Table25[[#This Row],[finale
Körpergröße '[cm']]],"")</f>
        <v/>
      </c>
      <c r="M93" s="85" t="str">
        <f>Table25[[#This Row],[Z Score KF]]</f>
        <v/>
      </c>
      <c r="N93" s="86" t="str">
        <f>IF(Table25[[#This Row],[Jump &amp; Reach 
(CMJ) max.]]&gt;0,Table25[[#This Row],[Jump &amp; Reach 
(CMJ) max.]],"")</f>
        <v/>
      </c>
      <c r="O93" s="87" t="str">
        <f>IF(Table25[[#This Row],[Sprunghöhe
(CMJ) '[cm']]]&gt;0,Table25[[#This Row],[Sprunghöhe
(CMJ) '[cm']]],"")</f>
        <v/>
      </c>
      <c r="P93" s="88" t="str">
        <f>IF(Table25[[#This Row],[Punkte CMJ]]&gt;=0,Table25[[#This Row],[Punkte CMJ]],"")</f>
        <v/>
      </c>
      <c r="Q93" s="85" t="str">
        <f>Table25[[#This Row],[Z-Score CMJ]]</f>
        <v/>
      </c>
      <c r="R93" s="86" t="str">
        <f>IF(Table25[[#This Row],[Jump &amp; Reach 
(Spike) max.]]&gt;0,Table25[[#This Row],[Jump &amp; Reach 
(Spike) max.]],"")</f>
        <v/>
      </c>
      <c r="S93" s="80" t="str">
        <f>IF(Table25[[#This Row],[Sprunghöhe 
Spike '[cm']]]&gt;0,Table25[[#This Row],[Sprunghöhe 
Spike '[cm']]],"")</f>
        <v/>
      </c>
      <c r="T93" s="88" t="str">
        <f>IF(Table25[[#This Row],[Punkte Spike]]&gt;=0,Table25[[#This Row],[Punkte Spike]],"")</f>
        <v/>
      </c>
      <c r="U93" s="85" t="str">
        <f>Table25[[#This Row],[Z Score Spike]]</f>
        <v/>
      </c>
      <c r="V93" s="89" t="str">
        <f>Table25[[#This Row],[Sprung gesamt]]</f>
        <v/>
      </c>
      <c r="W93" s="86" t="str">
        <f>IF(Table25[[#This Row],[Med.Ball Stoß max.
(sitzend) '[cm']]]&gt;0,Table25[[#This Row],[Med.Ball Stoß max.
(sitzend) '[cm']]],"")</f>
        <v/>
      </c>
      <c r="X93" s="88" t="str">
        <f>IF(Table25[[#This Row],[Punkte Stoß]]&gt;=0,Table25[[#This Row],[Punkte Stoß]],"")</f>
        <v/>
      </c>
      <c r="Y93" s="90" t="str">
        <f>Table25[[#This Row],[Z Score Stoß]]</f>
        <v/>
      </c>
      <c r="Z93" s="86" t="str">
        <f>IF(Table25[[#This Row],[Med.Ball Wurf max.
(stehend) '[cm']]]&gt;0,Table25[[#This Row],[Med.Ball Wurf max.
(stehend) '[cm']]],"")</f>
        <v/>
      </c>
      <c r="AA93" s="88" t="str">
        <f>IF(Table25[[#This Row],[Punkte Wurf '[steh.']]]&gt;=0,Table25[[#This Row],[Punkte Wurf '[steh.']]],"")</f>
        <v/>
      </c>
      <c r="AB93" s="85" t="str">
        <f>Table25[[#This Row],[Z Score Wurf]]</f>
        <v/>
      </c>
      <c r="AC93" s="86" t="str">
        <f>IF(Table25[[#This Row],[Schlagballwurf
max.
'[km/h']]]&gt;0,Table25[[#This Row],[Schlagballwurf
max.
'[km/h']]],"")</f>
        <v/>
      </c>
      <c r="AD93" s="88" t="str">
        <f>IF(Table25[[#This Row],[Punkte
Schlagballwurf]]&gt;=0,Table25[[#This Row],[Punkte
Schlagballwurf]],"")</f>
        <v/>
      </c>
      <c r="AE93" s="85" t="str">
        <f>Table25[[#This Row],[Z Score Schlagball]]</f>
        <v/>
      </c>
      <c r="AF93" s="89" t="str">
        <f>Table25[[#This Row],[Wurf gesamt]]</f>
        <v/>
      </c>
      <c r="AG93" s="84" t="str">
        <f>IF(Table25[[#This Row],[T-Test
max.links + max.rechts /2]]&gt;0,Table25[[#This Row],[T-Test
max.links + max.rechts /2]],"")</f>
        <v/>
      </c>
      <c r="AH93" s="88" t="str">
        <f>IF(Table25[[#This Row],[Punkte
T-Test]]&gt;=0,Table25[[#This Row],[Punkte
T-Test]],"")</f>
        <v/>
      </c>
      <c r="AI93" s="85" t="str">
        <f>Table25[[#This Row],[Z Score T-Test]]</f>
        <v/>
      </c>
    </row>
    <row r="94" spans="1:35" x14ac:dyDescent="0.45">
      <c r="A94" s="80" t="str">
        <f>IF(Table25[[#This Row],[Nr.]]&gt;0,Table25[[#This Row],[Nr.]],"")</f>
        <v/>
      </c>
      <c r="B94" s="80" t="str">
        <f>IF(Table25[[#This Row],[Vorname]]&gt;0,Table25[[#This Row],[Vorname]],"")</f>
        <v/>
      </c>
      <c r="C94" s="80" t="str">
        <f>IF(Table25[[#This Row],[Name]]&gt;0,Table25[[#This Row],[Name]],"")</f>
        <v/>
      </c>
      <c r="D94" s="81" t="str">
        <f>IF(Table25[[#This Row],[Geb.Datum
'[TT.MM.JJJJ']]]&gt;0,Table25[[#This Row],[Geb.Datum
'[TT.MM.JJJJ']]],"")</f>
        <v/>
      </c>
      <c r="E94" s="96" t="str">
        <f>IF(Table25[[#This Row],[Position '[L/AA/MB/S/D']]]&gt;0,Table25[[#This Row],[Position '[L/AA/MB/S/D']]],"")</f>
        <v/>
      </c>
      <c r="F94" s="81" t="str">
        <f>IF(Table25[[#This Row],[Händigkeit '[L/R']]]&gt;0,Table25[[#This Row],[Händigkeit '[L/R']]],"")</f>
        <v/>
      </c>
      <c r="G94" s="82" t="str">
        <f>IF(Table25[[#This Row],[Landeskader
Punkte
Anthro]]&gt;=0,Table25[[#This Row],[Landeskader
Punkte
Anthro]],"")</f>
        <v/>
      </c>
      <c r="H94" s="82" t="str">
        <f>IF(Table25[[#This Row],[Landeskader
Punkte
Sprung]]&gt;=0,Table25[[#This Row],[Landeskader
Punkte
Sprung]],"")</f>
        <v/>
      </c>
      <c r="I94" s="82" t="str">
        <f>IF(Table25[[#This Row],[Landeskader
Punkte
Wurf]]&gt;=0,Table25[[#This Row],[Landeskader
Punkte
Wurf]],"")</f>
        <v/>
      </c>
      <c r="J94" s="82" t="str">
        <f>IF(Table25[[#This Row],[Landeskader
Punkte
T-Test]]&gt;=0,Table25[[#This Row],[Landeskader
Punkte
T-Test]],"")</f>
        <v/>
      </c>
      <c r="K94" s="83" t="str">
        <f>IF(Table25[[#This Row],[Punkte GESAMT]]&gt;=0,Table25[[#This Row],[Punkte GESAMT]],"")</f>
        <v/>
      </c>
      <c r="L94" s="84" t="str">
        <f>IF(Table25[[#This Row],[finale
Körpergröße '[cm']]]&gt;0,Table25[[#This Row],[finale
Körpergröße '[cm']]],"")</f>
        <v/>
      </c>
      <c r="M94" s="85" t="str">
        <f>Table25[[#This Row],[Z Score KF]]</f>
        <v/>
      </c>
      <c r="N94" s="86" t="str">
        <f>IF(Table25[[#This Row],[Jump &amp; Reach 
(CMJ) max.]]&gt;0,Table25[[#This Row],[Jump &amp; Reach 
(CMJ) max.]],"")</f>
        <v/>
      </c>
      <c r="O94" s="87" t="str">
        <f>IF(Table25[[#This Row],[Sprunghöhe
(CMJ) '[cm']]]&gt;0,Table25[[#This Row],[Sprunghöhe
(CMJ) '[cm']]],"")</f>
        <v/>
      </c>
      <c r="P94" s="88" t="str">
        <f>IF(Table25[[#This Row],[Punkte CMJ]]&gt;=0,Table25[[#This Row],[Punkte CMJ]],"")</f>
        <v/>
      </c>
      <c r="Q94" s="85" t="str">
        <f>Table25[[#This Row],[Z-Score CMJ]]</f>
        <v/>
      </c>
      <c r="R94" s="86" t="str">
        <f>IF(Table25[[#This Row],[Jump &amp; Reach 
(Spike) max.]]&gt;0,Table25[[#This Row],[Jump &amp; Reach 
(Spike) max.]],"")</f>
        <v/>
      </c>
      <c r="S94" s="80" t="str">
        <f>IF(Table25[[#This Row],[Sprunghöhe 
Spike '[cm']]]&gt;0,Table25[[#This Row],[Sprunghöhe 
Spike '[cm']]],"")</f>
        <v/>
      </c>
      <c r="T94" s="88" t="str">
        <f>IF(Table25[[#This Row],[Punkte Spike]]&gt;=0,Table25[[#This Row],[Punkte Spike]],"")</f>
        <v/>
      </c>
      <c r="U94" s="85" t="str">
        <f>Table25[[#This Row],[Z Score Spike]]</f>
        <v/>
      </c>
      <c r="V94" s="89" t="str">
        <f>Table25[[#This Row],[Sprung gesamt]]</f>
        <v/>
      </c>
      <c r="W94" s="86" t="str">
        <f>IF(Table25[[#This Row],[Med.Ball Stoß max.
(sitzend) '[cm']]]&gt;0,Table25[[#This Row],[Med.Ball Stoß max.
(sitzend) '[cm']]],"")</f>
        <v/>
      </c>
      <c r="X94" s="88" t="str">
        <f>IF(Table25[[#This Row],[Punkte Stoß]]&gt;=0,Table25[[#This Row],[Punkte Stoß]],"")</f>
        <v/>
      </c>
      <c r="Y94" s="90" t="str">
        <f>Table25[[#This Row],[Z Score Stoß]]</f>
        <v/>
      </c>
      <c r="Z94" s="86" t="str">
        <f>IF(Table25[[#This Row],[Med.Ball Wurf max.
(stehend) '[cm']]]&gt;0,Table25[[#This Row],[Med.Ball Wurf max.
(stehend) '[cm']]],"")</f>
        <v/>
      </c>
      <c r="AA94" s="88" t="str">
        <f>IF(Table25[[#This Row],[Punkte Wurf '[steh.']]]&gt;=0,Table25[[#This Row],[Punkte Wurf '[steh.']]],"")</f>
        <v/>
      </c>
      <c r="AB94" s="85" t="str">
        <f>Table25[[#This Row],[Z Score Wurf]]</f>
        <v/>
      </c>
      <c r="AC94" s="86" t="str">
        <f>IF(Table25[[#This Row],[Schlagballwurf
max.
'[km/h']]]&gt;0,Table25[[#This Row],[Schlagballwurf
max.
'[km/h']]],"")</f>
        <v/>
      </c>
      <c r="AD94" s="88" t="str">
        <f>IF(Table25[[#This Row],[Punkte
Schlagballwurf]]&gt;=0,Table25[[#This Row],[Punkte
Schlagballwurf]],"")</f>
        <v/>
      </c>
      <c r="AE94" s="85" t="str">
        <f>Table25[[#This Row],[Z Score Schlagball]]</f>
        <v/>
      </c>
      <c r="AF94" s="89" t="str">
        <f>Table25[[#This Row],[Wurf gesamt]]</f>
        <v/>
      </c>
      <c r="AG94" s="84" t="str">
        <f>IF(Table25[[#This Row],[T-Test
max.links + max.rechts /2]]&gt;0,Table25[[#This Row],[T-Test
max.links + max.rechts /2]],"")</f>
        <v/>
      </c>
      <c r="AH94" s="88" t="str">
        <f>IF(Table25[[#This Row],[Punkte
T-Test]]&gt;=0,Table25[[#This Row],[Punkte
T-Test]],"")</f>
        <v/>
      </c>
      <c r="AI94" s="85" t="str">
        <f>Table25[[#This Row],[Z Score T-Test]]</f>
        <v/>
      </c>
    </row>
    <row r="95" spans="1:35" x14ac:dyDescent="0.45">
      <c r="A95" s="80" t="str">
        <f>IF(Table25[[#This Row],[Nr.]]&gt;0,Table25[[#This Row],[Nr.]],"")</f>
        <v/>
      </c>
      <c r="B95" s="80" t="str">
        <f>IF(Table25[[#This Row],[Vorname]]&gt;0,Table25[[#This Row],[Vorname]],"")</f>
        <v/>
      </c>
      <c r="C95" s="80" t="str">
        <f>IF(Table25[[#This Row],[Name]]&gt;0,Table25[[#This Row],[Name]],"")</f>
        <v/>
      </c>
      <c r="D95" s="81" t="str">
        <f>IF(Table25[[#This Row],[Geb.Datum
'[TT.MM.JJJJ']]]&gt;0,Table25[[#This Row],[Geb.Datum
'[TT.MM.JJJJ']]],"")</f>
        <v/>
      </c>
      <c r="E95" s="96" t="str">
        <f>IF(Table25[[#This Row],[Position '[L/AA/MB/S/D']]]&gt;0,Table25[[#This Row],[Position '[L/AA/MB/S/D']]],"")</f>
        <v/>
      </c>
      <c r="F95" s="81" t="str">
        <f>IF(Table25[[#This Row],[Händigkeit '[L/R']]]&gt;0,Table25[[#This Row],[Händigkeit '[L/R']]],"")</f>
        <v/>
      </c>
      <c r="G95" s="82" t="str">
        <f>IF(Table25[[#This Row],[Landeskader
Punkte
Anthro]]&gt;=0,Table25[[#This Row],[Landeskader
Punkte
Anthro]],"")</f>
        <v/>
      </c>
      <c r="H95" s="82" t="str">
        <f>IF(Table25[[#This Row],[Landeskader
Punkte
Sprung]]&gt;=0,Table25[[#This Row],[Landeskader
Punkte
Sprung]],"")</f>
        <v/>
      </c>
      <c r="I95" s="82" t="str">
        <f>IF(Table25[[#This Row],[Landeskader
Punkte
Wurf]]&gt;=0,Table25[[#This Row],[Landeskader
Punkte
Wurf]],"")</f>
        <v/>
      </c>
      <c r="J95" s="82" t="str">
        <f>IF(Table25[[#This Row],[Landeskader
Punkte
T-Test]]&gt;=0,Table25[[#This Row],[Landeskader
Punkte
T-Test]],"")</f>
        <v/>
      </c>
      <c r="K95" s="83" t="str">
        <f>IF(Table25[[#This Row],[Punkte GESAMT]]&gt;=0,Table25[[#This Row],[Punkte GESAMT]],"")</f>
        <v/>
      </c>
      <c r="L95" s="84" t="str">
        <f>IF(Table25[[#This Row],[finale
Körpergröße '[cm']]]&gt;0,Table25[[#This Row],[finale
Körpergröße '[cm']]],"")</f>
        <v/>
      </c>
      <c r="M95" s="85" t="str">
        <f>Table25[[#This Row],[Z Score KF]]</f>
        <v/>
      </c>
      <c r="N95" s="86" t="str">
        <f>IF(Table25[[#This Row],[Jump &amp; Reach 
(CMJ) max.]]&gt;0,Table25[[#This Row],[Jump &amp; Reach 
(CMJ) max.]],"")</f>
        <v/>
      </c>
      <c r="O95" s="87" t="str">
        <f>IF(Table25[[#This Row],[Sprunghöhe
(CMJ) '[cm']]]&gt;0,Table25[[#This Row],[Sprunghöhe
(CMJ) '[cm']]],"")</f>
        <v/>
      </c>
      <c r="P95" s="88" t="str">
        <f>IF(Table25[[#This Row],[Punkte CMJ]]&gt;=0,Table25[[#This Row],[Punkte CMJ]],"")</f>
        <v/>
      </c>
      <c r="Q95" s="85" t="str">
        <f>Table25[[#This Row],[Z-Score CMJ]]</f>
        <v/>
      </c>
      <c r="R95" s="86" t="str">
        <f>IF(Table25[[#This Row],[Jump &amp; Reach 
(Spike) max.]]&gt;0,Table25[[#This Row],[Jump &amp; Reach 
(Spike) max.]],"")</f>
        <v/>
      </c>
      <c r="S95" s="80" t="str">
        <f>IF(Table25[[#This Row],[Sprunghöhe 
Spike '[cm']]]&gt;0,Table25[[#This Row],[Sprunghöhe 
Spike '[cm']]],"")</f>
        <v/>
      </c>
      <c r="T95" s="88" t="str">
        <f>IF(Table25[[#This Row],[Punkte Spike]]&gt;=0,Table25[[#This Row],[Punkte Spike]],"")</f>
        <v/>
      </c>
      <c r="U95" s="85" t="str">
        <f>Table25[[#This Row],[Z Score Spike]]</f>
        <v/>
      </c>
      <c r="V95" s="89" t="str">
        <f>Table25[[#This Row],[Sprung gesamt]]</f>
        <v/>
      </c>
      <c r="W95" s="86" t="str">
        <f>IF(Table25[[#This Row],[Med.Ball Stoß max.
(sitzend) '[cm']]]&gt;0,Table25[[#This Row],[Med.Ball Stoß max.
(sitzend) '[cm']]],"")</f>
        <v/>
      </c>
      <c r="X95" s="88" t="str">
        <f>IF(Table25[[#This Row],[Punkte Stoß]]&gt;=0,Table25[[#This Row],[Punkte Stoß]],"")</f>
        <v/>
      </c>
      <c r="Y95" s="90" t="str">
        <f>Table25[[#This Row],[Z Score Stoß]]</f>
        <v/>
      </c>
      <c r="Z95" s="86" t="str">
        <f>IF(Table25[[#This Row],[Med.Ball Wurf max.
(stehend) '[cm']]]&gt;0,Table25[[#This Row],[Med.Ball Wurf max.
(stehend) '[cm']]],"")</f>
        <v/>
      </c>
      <c r="AA95" s="88" t="str">
        <f>IF(Table25[[#This Row],[Punkte Wurf '[steh.']]]&gt;=0,Table25[[#This Row],[Punkte Wurf '[steh.']]],"")</f>
        <v/>
      </c>
      <c r="AB95" s="85" t="str">
        <f>Table25[[#This Row],[Z Score Wurf]]</f>
        <v/>
      </c>
      <c r="AC95" s="86" t="str">
        <f>IF(Table25[[#This Row],[Schlagballwurf
max.
'[km/h']]]&gt;0,Table25[[#This Row],[Schlagballwurf
max.
'[km/h']]],"")</f>
        <v/>
      </c>
      <c r="AD95" s="88" t="str">
        <f>IF(Table25[[#This Row],[Punkte
Schlagballwurf]]&gt;=0,Table25[[#This Row],[Punkte
Schlagballwurf]],"")</f>
        <v/>
      </c>
      <c r="AE95" s="85" t="str">
        <f>Table25[[#This Row],[Z Score Schlagball]]</f>
        <v/>
      </c>
      <c r="AF95" s="89" t="str">
        <f>Table25[[#This Row],[Wurf gesamt]]</f>
        <v/>
      </c>
      <c r="AG95" s="84" t="str">
        <f>IF(Table25[[#This Row],[T-Test
max.links + max.rechts /2]]&gt;0,Table25[[#This Row],[T-Test
max.links + max.rechts /2]],"")</f>
        <v/>
      </c>
      <c r="AH95" s="88" t="str">
        <f>IF(Table25[[#This Row],[Punkte
T-Test]]&gt;=0,Table25[[#This Row],[Punkte
T-Test]],"")</f>
        <v/>
      </c>
      <c r="AI95" s="85" t="str">
        <f>Table25[[#This Row],[Z Score T-Test]]</f>
        <v/>
      </c>
    </row>
    <row r="96" spans="1:35" x14ac:dyDescent="0.45">
      <c r="A96" s="80" t="str">
        <f>IF(Table25[[#This Row],[Nr.]]&gt;0,Table25[[#This Row],[Nr.]],"")</f>
        <v/>
      </c>
      <c r="B96" s="80" t="str">
        <f>IF(Table25[[#This Row],[Vorname]]&gt;0,Table25[[#This Row],[Vorname]],"")</f>
        <v/>
      </c>
      <c r="C96" s="80" t="str">
        <f>IF(Table25[[#This Row],[Name]]&gt;0,Table25[[#This Row],[Name]],"")</f>
        <v/>
      </c>
      <c r="D96" s="81" t="str">
        <f>IF(Table25[[#This Row],[Geb.Datum
'[TT.MM.JJJJ']]]&gt;0,Table25[[#This Row],[Geb.Datum
'[TT.MM.JJJJ']]],"")</f>
        <v/>
      </c>
      <c r="E96" s="96" t="str">
        <f>IF(Table25[[#This Row],[Position '[L/AA/MB/S/D']]]&gt;0,Table25[[#This Row],[Position '[L/AA/MB/S/D']]],"")</f>
        <v/>
      </c>
      <c r="F96" s="81" t="str">
        <f>IF(Table25[[#This Row],[Händigkeit '[L/R']]]&gt;0,Table25[[#This Row],[Händigkeit '[L/R']]],"")</f>
        <v/>
      </c>
      <c r="G96" s="82" t="str">
        <f>IF(Table25[[#This Row],[Landeskader
Punkte
Anthro]]&gt;=0,Table25[[#This Row],[Landeskader
Punkte
Anthro]],"")</f>
        <v/>
      </c>
      <c r="H96" s="82" t="str">
        <f>IF(Table25[[#This Row],[Landeskader
Punkte
Sprung]]&gt;=0,Table25[[#This Row],[Landeskader
Punkte
Sprung]],"")</f>
        <v/>
      </c>
      <c r="I96" s="82" t="str">
        <f>IF(Table25[[#This Row],[Landeskader
Punkte
Wurf]]&gt;=0,Table25[[#This Row],[Landeskader
Punkte
Wurf]],"")</f>
        <v/>
      </c>
      <c r="J96" s="82" t="str">
        <f>IF(Table25[[#This Row],[Landeskader
Punkte
T-Test]]&gt;=0,Table25[[#This Row],[Landeskader
Punkte
T-Test]],"")</f>
        <v/>
      </c>
      <c r="K96" s="83" t="str">
        <f>IF(Table25[[#This Row],[Punkte GESAMT]]&gt;=0,Table25[[#This Row],[Punkte GESAMT]],"")</f>
        <v/>
      </c>
      <c r="L96" s="84" t="str">
        <f>IF(Table25[[#This Row],[finale
Körpergröße '[cm']]]&gt;0,Table25[[#This Row],[finale
Körpergröße '[cm']]],"")</f>
        <v/>
      </c>
      <c r="M96" s="85" t="str">
        <f>Table25[[#This Row],[Z Score KF]]</f>
        <v/>
      </c>
      <c r="N96" s="86" t="str">
        <f>IF(Table25[[#This Row],[Jump &amp; Reach 
(CMJ) max.]]&gt;0,Table25[[#This Row],[Jump &amp; Reach 
(CMJ) max.]],"")</f>
        <v/>
      </c>
      <c r="O96" s="87" t="str">
        <f>IF(Table25[[#This Row],[Sprunghöhe
(CMJ) '[cm']]]&gt;0,Table25[[#This Row],[Sprunghöhe
(CMJ) '[cm']]],"")</f>
        <v/>
      </c>
      <c r="P96" s="88" t="str">
        <f>IF(Table25[[#This Row],[Punkte CMJ]]&gt;=0,Table25[[#This Row],[Punkte CMJ]],"")</f>
        <v/>
      </c>
      <c r="Q96" s="85" t="str">
        <f>Table25[[#This Row],[Z-Score CMJ]]</f>
        <v/>
      </c>
      <c r="R96" s="86" t="str">
        <f>IF(Table25[[#This Row],[Jump &amp; Reach 
(Spike) max.]]&gt;0,Table25[[#This Row],[Jump &amp; Reach 
(Spike) max.]],"")</f>
        <v/>
      </c>
      <c r="S96" s="80" t="str">
        <f>IF(Table25[[#This Row],[Sprunghöhe 
Spike '[cm']]]&gt;0,Table25[[#This Row],[Sprunghöhe 
Spike '[cm']]],"")</f>
        <v/>
      </c>
      <c r="T96" s="88" t="str">
        <f>IF(Table25[[#This Row],[Punkte Spike]]&gt;=0,Table25[[#This Row],[Punkte Spike]],"")</f>
        <v/>
      </c>
      <c r="U96" s="85" t="str">
        <f>Table25[[#This Row],[Z Score Spike]]</f>
        <v/>
      </c>
      <c r="V96" s="89" t="str">
        <f>Table25[[#This Row],[Sprung gesamt]]</f>
        <v/>
      </c>
      <c r="W96" s="86" t="str">
        <f>IF(Table25[[#This Row],[Med.Ball Stoß max.
(sitzend) '[cm']]]&gt;0,Table25[[#This Row],[Med.Ball Stoß max.
(sitzend) '[cm']]],"")</f>
        <v/>
      </c>
      <c r="X96" s="88" t="str">
        <f>IF(Table25[[#This Row],[Punkte Stoß]]&gt;=0,Table25[[#This Row],[Punkte Stoß]],"")</f>
        <v/>
      </c>
      <c r="Y96" s="90" t="str">
        <f>Table25[[#This Row],[Z Score Stoß]]</f>
        <v/>
      </c>
      <c r="Z96" s="86" t="str">
        <f>IF(Table25[[#This Row],[Med.Ball Wurf max.
(stehend) '[cm']]]&gt;0,Table25[[#This Row],[Med.Ball Wurf max.
(stehend) '[cm']]],"")</f>
        <v/>
      </c>
      <c r="AA96" s="88" t="str">
        <f>IF(Table25[[#This Row],[Punkte Wurf '[steh.']]]&gt;=0,Table25[[#This Row],[Punkte Wurf '[steh.']]],"")</f>
        <v/>
      </c>
      <c r="AB96" s="85" t="str">
        <f>Table25[[#This Row],[Z Score Wurf]]</f>
        <v/>
      </c>
      <c r="AC96" s="86" t="str">
        <f>IF(Table25[[#This Row],[Schlagballwurf
max.
'[km/h']]]&gt;0,Table25[[#This Row],[Schlagballwurf
max.
'[km/h']]],"")</f>
        <v/>
      </c>
      <c r="AD96" s="88" t="str">
        <f>IF(Table25[[#This Row],[Punkte
Schlagballwurf]]&gt;=0,Table25[[#This Row],[Punkte
Schlagballwurf]],"")</f>
        <v/>
      </c>
      <c r="AE96" s="85" t="str">
        <f>Table25[[#This Row],[Z Score Schlagball]]</f>
        <v/>
      </c>
      <c r="AF96" s="89" t="str">
        <f>Table25[[#This Row],[Wurf gesamt]]</f>
        <v/>
      </c>
      <c r="AG96" s="84" t="str">
        <f>IF(Table25[[#This Row],[T-Test
max.links + max.rechts /2]]&gt;0,Table25[[#This Row],[T-Test
max.links + max.rechts /2]],"")</f>
        <v/>
      </c>
      <c r="AH96" s="88" t="str">
        <f>IF(Table25[[#This Row],[Punkte
T-Test]]&gt;=0,Table25[[#This Row],[Punkte
T-Test]],"")</f>
        <v/>
      </c>
      <c r="AI96" s="85" t="str">
        <f>Table25[[#This Row],[Z Score T-Test]]</f>
        <v/>
      </c>
    </row>
    <row r="97" spans="1:35" x14ac:dyDescent="0.45">
      <c r="A97" s="80" t="str">
        <f>IF(Table25[[#This Row],[Nr.]]&gt;0,Table25[[#This Row],[Nr.]],"")</f>
        <v/>
      </c>
      <c r="B97" s="80" t="str">
        <f>IF(Table25[[#This Row],[Vorname]]&gt;0,Table25[[#This Row],[Vorname]],"")</f>
        <v/>
      </c>
      <c r="C97" s="80" t="str">
        <f>IF(Table25[[#This Row],[Name]]&gt;0,Table25[[#This Row],[Name]],"")</f>
        <v/>
      </c>
      <c r="D97" s="81" t="str">
        <f>IF(Table25[[#This Row],[Geb.Datum
'[TT.MM.JJJJ']]]&gt;0,Table25[[#This Row],[Geb.Datum
'[TT.MM.JJJJ']]],"")</f>
        <v/>
      </c>
      <c r="E97" s="96" t="str">
        <f>IF(Table25[[#This Row],[Position '[L/AA/MB/S/D']]]&gt;0,Table25[[#This Row],[Position '[L/AA/MB/S/D']]],"")</f>
        <v/>
      </c>
      <c r="F97" s="81" t="str">
        <f>IF(Table25[[#This Row],[Händigkeit '[L/R']]]&gt;0,Table25[[#This Row],[Händigkeit '[L/R']]],"")</f>
        <v/>
      </c>
      <c r="G97" s="82" t="str">
        <f>IF(Table25[[#This Row],[Landeskader
Punkte
Anthro]]&gt;=0,Table25[[#This Row],[Landeskader
Punkte
Anthro]],"")</f>
        <v/>
      </c>
      <c r="H97" s="82" t="str">
        <f>IF(Table25[[#This Row],[Landeskader
Punkte
Sprung]]&gt;=0,Table25[[#This Row],[Landeskader
Punkte
Sprung]],"")</f>
        <v/>
      </c>
      <c r="I97" s="82" t="str">
        <f>IF(Table25[[#This Row],[Landeskader
Punkte
Wurf]]&gt;=0,Table25[[#This Row],[Landeskader
Punkte
Wurf]],"")</f>
        <v/>
      </c>
      <c r="J97" s="82" t="str">
        <f>IF(Table25[[#This Row],[Landeskader
Punkte
T-Test]]&gt;=0,Table25[[#This Row],[Landeskader
Punkte
T-Test]],"")</f>
        <v/>
      </c>
      <c r="K97" s="83" t="str">
        <f>IF(Table25[[#This Row],[Punkte GESAMT]]&gt;=0,Table25[[#This Row],[Punkte GESAMT]],"")</f>
        <v/>
      </c>
      <c r="L97" s="84" t="str">
        <f>IF(Table25[[#This Row],[finale
Körpergröße '[cm']]]&gt;0,Table25[[#This Row],[finale
Körpergröße '[cm']]],"")</f>
        <v/>
      </c>
      <c r="M97" s="85" t="str">
        <f>Table25[[#This Row],[Z Score KF]]</f>
        <v/>
      </c>
      <c r="N97" s="86" t="str">
        <f>IF(Table25[[#This Row],[Jump &amp; Reach 
(CMJ) max.]]&gt;0,Table25[[#This Row],[Jump &amp; Reach 
(CMJ) max.]],"")</f>
        <v/>
      </c>
      <c r="O97" s="87" t="str">
        <f>IF(Table25[[#This Row],[Sprunghöhe
(CMJ) '[cm']]]&gt;0,Table25[[#This Row],[Sprunghöhe
(CMJ) '[cm']]],"")</f>
        <v/>
      </c>
      <c r="P97" s="88" t="str">
        <f>IF(Table25[[#This Row],[Punkte CMJ]]&gt;=0,Table25[[#This Row],[Punkte CMJ]],"")</f>
        <v/>
      </c>
      <c r="Q97" s="85" t="str">
        <f>Table25[[#This Row],[Z-Score CMJ]]</f>
        <v/>
      </c>
      <c r="R97" s="86" t="str">
        <f>IF(Table25[[#This Row],[Jump &amp; Reach 
(Spike) max.]]&gt;0,Table25[[#This Row],[Jump &amp; Reach 
(Spike) max.]],"")</f>
        <v/>
      </c>
      <c r="S97" s="80" t="str">
        <f>IF(Table25[[#This Row],[Sprunghöhe 
Spike '[cm']]]&gt;0,Table25[[#This Row],[Sprunghöhe 
Spike '[cm']]],"")</f>
        <v/>
      </c>
      <c r="T97" s="88" t="str">
        <f>IF(Table25[[#This Row],[Punkte Spike]]&gt;=0,Table25[[#This Row],[Punkte Spike]],"")</f>
        <v/>
      </c>
      <c r="U97" s="85" t="str">
        <f>Table25[[#This Row],[Z Score Spike]]</f>
        <v/>
      </c>
      <c r="V97" s="89" t="str">
        <f>Table25[[#This Row],[Sprung gesamt]]</f>
        <v/>
      </c>
      <c r="W97" s="86" t="str">
        <f>IF(Table25[[#This Row],[Med.Ball Stoß max.
(sitzend) '[cm']]]&gt;0,Table25[[#This Row],[Med.Ball Stoß max.
(sitzend) '[cm']]],"")</f>
        <v/>
      </c>
      <c r="X97" s="88" t="str">
        <f>IF(Table25[[#This Row],[Punkte Stoß]]&gt;=0,Table25[[#This Row],[Punkte Stoß]],"")</f>
        <v/>
      </c>
      <c r="Y97" s="90" t="str">
        <f>Table25[[#This Row],[Z Score Stoß]]</f>
        <v/>
      </c>
      <c r="Z97" s="86" t="str">
        <f>IF(Table25[[#This Row],[Med.Ball Wurf max.
(stehend) '[cm']]]&gt;0,Table25[[#This Row],[Med.Ball Wurf max.
(stehend) '[cm']]],"")</f>
        <v/>
      </c>
      <c r="AA97" s="88" t="str">
        <f>IF(Table25[[#This Row],[Punkte Wurf '[steh.']]]&gt;=0,Table25[[#This Row],[Punkte Wurf '[steh.']]],"")</f>
        <v/>
      </c>
      <c r="AB97" s="85" t="str">
        <f>Table25[[#This Row],[Z Score Wurf]]</f>
        <v/>
      </c>
      <c r="AC97" s="86" t="str">
        <f>IF(Table25[[#This Row],[Schlagballwurf
max.
'[km/h']]]&gt;0,Table25[[#This Row],[Schlagballwurf
max.
'[km/h']]],"")</f>
        <v/>
      </c>
      <c r="AD97" s="88" t="str">
        <f>IF(Table25[[#This Row],[Punkte
Schlagballwurf]]&gt;=0,Table25[[#This Row],[Punkte
Schlagballwurf]],"")</f>
        <v/>
      </c>
      <c r="AE97" s="85" t="str">
        <f>Table25[[#This Row],[Z Score Schlagball]]</f>
        <v/>
      </c>
      <c r="AF97" s="89" t="str">
        <f>Table25[[#This Row],[Wurf gesamt]]</f>
        <v/>
      </c>
      <c r="AG97" s="84" t="str">
        <f>IF(Table25[[#This Row],[T-Test
max.links + max.rechts /2]]&gt;0,Table25[[#This Row],[T-Test
max.links + max.rechts /2]],"")</f>
        <v/>
      </c>
      <c r="AH97" s="88" t="str">
        <f>IF(Table25[[#This Row],[Punkte
T-Test]]&gt;=0,Table25[[#This Row],[Punkte
T-Test]],"")</f>
        <v/>
      </c>
      <c r="AI97" s="85" t="str">
        <f>Table25[[#This Row],[Z Score T-Test]]</f>
        <v/>
      </c>
    </row>
    <row r="98" spans="1:35" x14ac:dyDescent="0.45">
      <c r="A98" s="80" t="str">
        <f>IF(Table25[[#This Row],[Nr.]]&gt;0,Table25[[#This Row],[Nr.]],"")</f>
        <v/>
      </c>
      <c r="B98" s="80" t="str">
        <f>IF(Table25[[#This Row],[Vorname]]&gt;0,Table25[[#This Row],[Vorname]],"")</f>
        <v/>
      </c>
      <c r="C98" s="80" t="str">
        <f>IF(Table25[[#This Row],[Name]]&gt;0,Table25[[#This Row],[Name]],"")</f>
        <v/>
      </c>
      <c r="D98" s="81" t="str">
        <f>IF(Table25[[#This Row],[Geb.Datum
'[TT.MM.JJJJ']]]&gt;0,Table25[[#This Row],[Geb.Datum
'[TT.MM.JJJJ']]],"")</f>
        <v/>
      </c>
      <c r="E98" s="96" t="str">
        <f>IF(Table25[[#This Row],[Position '[L/AA/MB/S/D']]]&gt;0,Table25[[#This Row],[Position '[L/AA/MB/S/D']]],"")</f>
        <v/>
      </c>
      <c r="F98" s="81" t="str">
        <f>IF(Table25[[#This Row],[Händigkeit '[L/R']]]&gt;0,Table25[[#This Row],[Händigkeit '[L/R']]],"")</f>
        <v/>
      </c>
      <c r="G98" s="82" t="str">
        <f>IF(Table25[[#This Row],[Landeskader
Punkte
Anthro]]&gt;=0,Table25[[#This Row],[Landeskader
Punkte
Anthro]],"")</f>
        <v/>
      </c>
      <c r="H98" s="82" t="str">
        <f>IF(Table25[[#This Row],[Landeskader
Punkte
Sprung]]&gt;=0,Table25[[#This Row],[Landeskader
Punkte
Sprung]],"")</f>
        <v/>
      </c>
      <c r="I98" s="82" t="str">
        <f>IF(Table25[[#This Row],[Landeskader
Punkte
Wurf]]&gt;=0,Table25[[#This Row],[Landeskader
Punkte
Wurf]],"")</f>
        <v/>
      </c>
      <c r="J98" s="82" t="str">
        <f>IF(Table25[[#This Row],[Landeskader
Punkte
T-Test]]&gt;=0,Table25[[#This Row],[Landeskader
Punkte
T-Test]],"")</f>
        <v/>
      </c>
      <c r="K98" s="83" t="str">
        <f>IF(Table25[[#This Row],[Punkte GESAMT]]&gt;=0,Table25[[#This Row],[Punkte GESAMT]],"")</f>
        <v/>
      </c>
      <c r="L98" s="84" t="str">
        <f>IF(Table25[[#This Row],[finale
Körpergröße '[cm']]]&gt;0,Table25[[#This Row],[finale
Körpergröße '[cm']]],"")</f>
        <v/>
      </c>
      <c r="M98" s="85" t="str">
        <f>Table25[[#This Row],[Z Score KF]]</f>
        <v/>
      </c>
      <c r="N98" s="86" t="str">
        <f>IF(Table25[[#This Row],[Jump &amp; Reach 
(CMJ) max.]]&gt;0,Table25[[#This Row],[Jump &amp; Reach 
(CMJ) max.]],"")</f>
        <v/>
      </c>
      <c r="O98" s="87" t="str">
        <f>IF(Table25[[#This Row],[Sprunghöhe
(CMJ) '[cm']]]&gt;0,Table25[[#This Row],[Sprunghöhe
(CMJ) '[cm']]],"")</f>
        <v/>
      </c>
      <c r="P98" s="88" t="str">
        <f>IF(Table25[[#This Row],[Punkte CMJ]]&gt;=0,Table25[[#This Row],[Punkte CMJ]],"")</f>
        <v/>
      </c>
      <c r="Q98" s="85" t="str">
        <f>Table25[[#This Row],[Z-Score CMJ]]</f>
        <v/>
      </c>
      <c r="R98" s="86" t="str">
        <f>IF(Table25[[#This Row],[Jump &amp; Reach 
(Spike) max.]]&gt;0,Table25[[#This Row],[Jump &amp; Reach 
(Spike) max.]],"")</f>
        <v/>
      </c>
      <c r="S98" s="80" t="str">
        <f>IF(Table25[[#This Row],[Sprunghöhe 
Spike '[cm']]]&gt;0,Table25[[#This Row],[Sprunghöhe 
Spike '[cm']]],"")</f>
        <v/>
      </c>
      <c r="T98" s="88" t="str">
        <f>IF(Table25[[#This Row],[Punkte Spike]]&gt;=0,Table25[[#This Row],[Punkte Spike]],"")</f>
        <v/>
      </c>
      <c r="U98" s="85" t="str">
        <f>Table25[[#This Row],[Z Score Spike]]</f>
        <v/>
      </c>
      <c r="V98" s="89" t="str">
        <f>Table25[[#This Row],[Sprung gesamt]]</f>
        <v/>
      </c>
      <c r="W98" s="86" t="str">
        <f>IF(Table25[[#This Row],[Med.Ball Stoß max.
(sitzend) '[cm']]]&gt;0,Table25[[#This Row],[Med.Ball Stoß max.
(sitzend) '[cm']]],"")</f>
        <v/>
      </c>
      <c r="X98" s="88" t="str">
        <f>IF(Table25[[#This Row],[Punkte Stoß]]&gt;=0,Table25[[#This Row],[Punkte Stoß]],"")</f>
        <v/>
      </c>
      <c r="Y98" s="90" t="str">
        <f>Table25[[#This Row],[Z Score Stoß]]</f>
        <v/>
      </c>
      <c r="Z98" s="86" t="str">
        <f>IF(Table25[[#This Row],[Med.Ball Wurf max.
(stehend) '[cm']]]&gt;0,Table25[[#This Row],[Med.Ball Wurf max.
(stehend) '[cm']]],"")</f>
        <v/>
      </c>
      <c r="AA98" s="88" t="str">
        <f>IF(Table25[[#This Row],[Punkte Wurf '[steh.']]]&gt;=0,Table25[[#This Row],[Punkte Wurf '[steh.']]],"")</f>
        <v/>
      </c>
      <c r="AB98" s="85" t="str">
        <f>Table25[[#This Row],[Z Score Wurf]]</f>
        <v/>
      </c>
      <c r="AC98" s="86" t="str">
        <f>IF(Table25[[#This Row],[Schlagballwurf
max.
'[km/h']]]&gt;0,Table25[[#This Row],[Schlagballwurf
max.
'[km/h']]],"")</f>
        <v/>
      </c>
      <c r="AD98" s="88" t="str">
        <f>IF(Table25[[#This Row],[Punkte
Schlagballwurf]]&gt;=0,Table25[[#This Row],[Punkte
Schlagballwurf]],"")</f>
        <v/>
      </c>
      <c r="AE98" s="85" t="str">
        <f>Table25[[#This Row],[Z Score Schlagball]]</f>
        <v/>
      </c>
      <c r="AF98" s="89" t="str">
        <f>Table25[[#This Row],[Wurf gesamt]]</f>
        <v/>
      </c>
      <c r="AG98" s="84" t="str">
        <f>IF(Table25[[#This Row],[T-Test
max.links + max.rechts /2]]&gt;0,Table25[[#This Row],[T-Test
max.links + max.rechts /2]],"")</f>
        <v/>
      </c>
      <c r="AH98" s="88" t="str">
        <f>IF(Table25[[#This Row],[Punkte
T-Test]]&gt;=0,Table25[[#This Row],[Punkte
T-Test]],"")</f>
        <v/>
      </c>
      <c r="AI98" s="85" t="str">
        <f>Table25[[#This Row],[Z Score T-Test]]</f>
        <v/>
      </c>
    </row>
    <row r="99" spans="1:35" x14ac:dyDescent="0.45">
      <c r="A99" s="80" t="str">
        <f>IF(Table25[[#This Row],[Nr.]]&gt;0,Table25[[#This Row],[Nr.]],"")</f>
        <v/>
      </c>
      <c r="B99" s="80" t="str">
        <f>IF(Table25[[#This Row],[Vorname]]&gt;0,Table25[[#This Row],[Vorname]],"")</f>
        <v/>
      </c>
      <c r="C99" s="80" t="str">
        <f>IF(Table25[[#This Row],[Name]]&gt;0,Table25[[#This Row],[Name]],"")</f>
        <v/>
      </c>
      <c r="D99" s="81" t="str">
        <f>IF(Table25[[#This Row],[Geb.Datum
'[TT.MM.JJJJ']]]&gt;0,Table25[[#This Row],[Geb.Datum
'[TT.MM.JJJJ']]],"")</f>
        <v/>
      </c>
      <c r="E99" s="96" t="str">
        <f>IF(Table25[[#This Row],[Position '[L/AA/MB/S/D']]]&gt;0,Table25[[#This Row],[Position '[L/AA/MB/S/D']]],"")</f>
        <v/>
      </c>
      <c r="F99" s="81" t="str">
        <f>IF(Table25[[#This Row],[Händigkeit '[L/R']]]&gt;0,Table25[[#This Row],[Händigkeit '[L/R']]],"")</f>
        <v/>
      </c>
      <c r="G99" s="82" t="str">
        <f>IF(Table25[[#This Row],[Landeskader
Punkte
Anthro]]&gt;=0,Table25[[#This Row],[Landeskader
Punkte
Anthro]],"")</f>
        <v/>
      </c>
      <c r="H99" s="82" t="str">
        <f>IF(Table25[[#This Row],[Landeskader
Punkte
Sprung]]&gt;=0,Table25[[#This Row],[Landeskader
Punkte
Sprung]],"")</f>
        <v/>
      </c>
      <c r="I99" s="82" t="str">
        <f>IF(Table25[[#This Row],[Landeskader
Punkte
Wurf]]&gt;=0,Table25[[#This Row],[Landeskader
Punkte
Wurf]],"")</f>
        <v/>
      </c>
      <c r="J99" s="82" t="str">
        <f>IF(Table25[[#This Row],[Landeskader
Punkte
T-Test]]&gt;=0,Table25[[#This Row],[Landeskader
Punkte
T-Test]],"")</f>
        <v/>
      </c>
      <c r="K99" s="83" t="str">
        <f>IF(Table25[[#This Row],[Punkte GESAMT]]&gt;=0,Table25[[#This Row],[Punkte GESAMT]],"")</f>
        <v/>
      </c>
      <c r="L99" s="84" t="str">
        <f>IF(Table25[[#This Row],[finale
Körpergröße '[cm']]]&gt;0,Table25[[#This Row],[finale
Körpergröße '[cm']]],"")</f>
        <v/>
      </c>
      <c r="M99" s="85" t="str">
        <f>Table25[[#This Row],[Z Score KF]]</f>
        <v/>
      </c>
      <c r="N99" s="86" t="str">
        <f>IF(Table25[[#This Row],[Jump &amp; Reach 
(CMJ) max.]]&gt;0,Table25[[#This Row],[Jump &amp; Reach 
(CMJ) max.]],"")</f>
        <v/>
      </c>
      <c r="O99" s="87" t="str">
        <f>IF(Table25[[#This Row],[Sprunghöhe
(CMJ) '[cm']]]&gt;0,Table25[[#This Row],[Sprunghöhe
(CMJ) '[cm']]],"")</f>
        <v/>
      </c>
      <c r="P99" s="88" t="str">
        <f>IF(Table25[[#This Row],[Punkte CMJ]]&gt;=0,Table25[[#This Row],[Punkte CMJ]],"")</f>
        <v/>
      </c>
      <c r="Q99" s="85" t="str">
        <f>Table25[[#This Row],[Z-Score CMJ]]</f>
        <v/>
      </c>
      <c r="R99" s="86" t="str">
        <f>IF(Table25[[#This Row],[Jump &amp; Reach 
(Spike) max.]]&gt;0,Table25[[#This Row],[Jump &amp; Reach 
(Spike) max.]],"")</f>
        <v/>
      </c>
      <c r="S99" s="80" t="str">
        <f>IF(Table25[[#This Row],[Sprunghöhe 
Spike '[cm']]]&gt;0,Table25[[#This Row],[Sprunghöhe 
Spike '[cm']]],"")</f>
        <v/>
      </c>
      <c r="T99" s="88" t="str">
        <f>IF(Table25[[#This Row],[Punkte Spike]]&gt;=0,Table25[[#This Row],[Punkte Spike]],"")</f>
        <v/>
      </c>
      <c r="U99" s="85" t="str">
        <f>Table25[[#This Row],[Z Score Spike]]</f>
        <v/>
      </c>
      <c r="V99" s="89" t="str">
        <f>Table25[[#This Row],[Sprung gesamt]]</f>
        <v/>
      </c>
      <c r="W99" s="86" t="str">
        <f>IF(Table25[[#This Row],[Med.Ball Stoß max.
(sitzend) '[cm']]]&gt;0,Table25[[#This Row],[Med.Ball Stoß max.
(sitzend) '[cm']]],"")</f>
        <v/>
      </c>
      <c r="X99" s="88" t="str">
        <f>IF(Table25[[#This Row],[Punkte Stoß]]&gt;=0,Table25[[#This Row],[Punkte Stoß]],"")</f>
        <v/>
      </c>
      <c r="Y99" s="90" t="str">
        <f>Table25[[#This Row],[Z Score Stoß]]</f>
        <v/>
      </c>
      <c r="Z99" s="86" t="str">
        <f>IF(Table25[[#This Row],[Med.Ball Wurf max.
(stehend) '[cm']]]&gt;0,Table25[[#This Row],[Med.Ball Wurf max.
(stehend) '[cm']]],"")</f>
        <v/>
      </c>
      <c r="AA99" s="88" t="str">
        <f>IF(Table25[[#This Row],[Punkte Wurf '[steh.']]]&gt;=0,Table25[[#This Row],[Punkte Wurf '[steh.']]],"")</f>
        <v/>
      </c>
      <c r="AB99" s="85" t="str">
        <f>Table25[[#This Row],[Z Score Wurf]]</f>
        <v/>
      </c>
      <c r="AC99" s="86" t="str">
        <f>IF(Table25[[#This Row],[Schlagballwurf
max.
'[km/h']]]&gt;0,Table25[[#This Row],[Schlagballwurf
max.
'[km/h']]],"")</f>
        <v/>
      </c>
      <c r="AD99" s="88" t="str">
        <f>IF(Table25[[#This Row],[Punkte
Schlagballwurf]]&gt;=0,Table25[[#This Row],[Punkte
Schlagballwurf]],"")</f>
        <v/>
      </c>
      <c r="AE99" s="85" t="str">
        <f>Table25[[#This Row],[Z Score Schlagball]]</f>
        <v/>
      </c>
      <c r="AF99" s="89" t="str">
        <f>Table25[[#This Row],[Wurf gesamt]]</f>
        <v/>
      </c>
      <c r="AG99" s="84" t="str">
        <f>IF(Table25[[#This Row],[T-Test
max.links + max.rechts /2]]&gt;0,Table25[[#This Row],[T-Test
max.links + max.rechts /2]],"")</f>
        <v/>
      </c>
      <c r="AH99" s="88" t="str">
        <f>IF(Table25[[#This Row],[Punkte
T-Test]]&gt;=0,Table25[[#This Row],[Punkte
T-Test]],"")</f>
        <v/>
      </c>
      <c r="AI99" s="85" t="str">
        <f>Table25[[#This Row],[Z Score T-Test]]</f>
        <v/>
      </c>
    </row>
    <row r="100" spans="1:35" x14ac:dyDescent="0.45">
      <c r="A100" s="80" t="str">
        <f>IF(Table25[[#This Row],[Nr.]]&gt;0,Table25[[#This Row],[Nr.]],"")</f>
        <v/>
      </c>
      <c r="B100" s="80" t="str">
        <f>IF(Table25[[#This Row],[Vorname]]&gt;0,Table25[[#This Row],[Vorname]],"")</f>
        <v/>
      </c>
      <c r="C100" s="80" t="str">
        <f>IF(Table25[[#This Row],[Name]]&gt;0,Table25[[#This Row],[Name]],"")</f>
        <v/>
      </c>
      <c r="D100" s="81" t="str">
        <f>IF(Table25[[#This Row],[Geb.Datum
'[TT.MM.JJJJ']]]&gt;0,Table25[[#This Row],[Geb.Datum
'[TT.MM.JJJJ']]],"")</f>
        <v/>
      </c>
      <c r="E100" s="96" t="str">
        <f>IF(Table25[[#This Row],[Position '[L/AA/MB/S/D']]]&gt;0,Table25[[#This Row],[Position '[L/AA/MB/S/D']]],"")</f>
        <v/>
      </c>
      <c r="F100" s="81" t="str">
        <f>IF(Table25[[#This Row],[Händigkeit '[L/R']]]&gt;0,Table25[[#This Row],[Händigkeit '[L/R']]],"")</f>
        <v/>
      </c>
      <c r="G100" s="82" t="str">
        <f>IF(Table25[[#This Row],[Landeskader
Punkte
Anthro]]&gt;=0,Table25[[#This Row],[Landeskader
Punkte
Anthro]],"")</f>
        <v/>
      </c>
      <c r="H100" s="82" t="str">
        <f>IF(Table25[[#This Row],[Landeskader
Punkte
Sprung]]&gt;=0,Table25[[#This Row],[Landeskader
Punkte
Sprung]],"")</f>
        <v/>
      </c>
      <c r="I100" s="82" t="str">
        <f>IF(Table25[[#This Row],[Landeskader
Punkte
Wurf]]&gt;=0,Table25[[#This Row],[Landeskader
Punkte
Wurf]],"")</f>
        <v/>
      </c>
      <c r="J100" s="82" t="str">
        <f>IF(Table25[[#This Row],[Landeskader
Punkte
T-Test]]&gt;=0,Table25[[#This Row],[Landeskader
Punkte
T-Test]],"")</f>
        <v/>
      </c>
      <c r="K100" s="83" t="str">
        <f>IF(Table25[[#This Row],[Punkte GESAMT]]&gt;=0,Table25[[#This Row],[Punkte GESAMT]],"")</f>
        <v/>
      </c>
      <c r="L100" s="84" t="str">
        <f>IF(Table25[[#This Row],[finale
Körpergröße '[cm']]]&gt;0,Table25[[#This Row],[finale
Körpergröße '[cm']]],"")</f>
        <v/>
      </c>
      <c r="M100" s="85" t="str">
        <f>Table25[[#This Row],[Z Score KF]]</f>
        <v/>
      </c>
      <c r="N100" s="86" t="str">
        <f>IF(Table25[[#This Row],[Jump &amp; Reach 
(CMJ) max.]]&gt;0,Table25[[#This Row],[Jump &amp; Reach 
(CMJ) max.]],"")</f>
        <v/>
      </c>
      <c r="O100" s="87" t="str">
        <f>IF(Table25[[#This Row],[Sprunghöhe
(CMJ) '[cm']]]&gt;0,Table25[[#This Row],[Sprunghöhe
(CMJ) '[cm']]],"")</f>
        <v/>
      </c>
      <c r="P100" s="88" t="str">
        <f>IF(Table25[[#This Row],[Punkte CMJ]]&gt;=0,Table25[[#This Row],[Punkte CMJ]],"")</f>
        <v/>
      </c>
      <c r="Q100" s="85" t="str">
        <f>Table25[[#This Row],[Z-Score CMJ]]</f>
        <v/>
      </c>
      <c r="R100" s="86" t="str">
        <f>IF(Table25[[#This Row],[Jump &amp; Reach 
(Spike) max.]]&gt;0,Table25[[#This Row],[Jump &amp; Reach 
(Spike) max.]],"")</f>
        <v/>
      </c>
      <c r="S100" s="80" t="str">
        <f>IF(Table25[[#This Row],[Sprunghöhe 
Spike '[cm']]]&gt;0,Table25[[#This Row],[Sprunghöhe 
Spike '[cm']]],"")</f>
        <v/>
      </c>
      <c r="T100" s="88" t="str">
        <f>IF(Table25[[#This Row],[Punkte Spike]]&gt;=0,Table25[[#This Row],[Punkte Spike]],"")</f>
        <v/>
      </c>
      <c r="U100" s="85" t="str">
        <f>Table25[[#This Row],[Z Score Spike]]</f>
        <v/>
      </c>
      <c r="V100" s="89" t="str">
        <f>Table25[[#This Row],[Sprung gesamt]]</f>
        <v/>
      </c>
      <c r="W100" s="86" t="str">
        <f>IF(Table25[[#This Row],[Med.Ball Stoß max.
(sitzend) '[cm']]]&gt;0,Table25[[#This Row],[Med.Ball Stoß max.
(sitzend) '[cm']]],"")</f>
        <v/>
      </c>
      <c r="X100" s="88" t="str">
        <f>IF(Table25[[#This Row],[Punkte Stoß]]&gt;=0,Table25[[#This Row],[Punkte Stoß]],"")</f>
        <v/>
      </c>
      <c r="Y100" s="90" t="str">
        <f>Table25[[#This Row],[Z Score Stoß]]</f>
        <v/>
      </c>
      <c r="Z100" s="86" t="str">
        <f>IF(Table25[[#This Row],[Med.Ball Wurf max.
(stehend) '[cm']]]&gt;0,Table25[[#This Row],[Med.Ball Wurf max.
(stehend) '[cm']]],"")</f>
        <v/>
      </c>
      <c r="AA100" s="88" t="str">
        <f>IF(Table25[[#This Row],[Punkte Wurf '[steh.']]]&gt;=0,Table25[[#This Row],[Punkte Wurf '[steh.']]],"")</f>
        <v/>
      </c>
      <c r="AB100" s="85" t="str">
        <f>Table25[[#This Row],[Z Score Wurf]]</f>
        <v/>
      </c>
      <c r="AC100" s="86" t="str">
        <f>IF(Table25[[#This Row],[Schlagballwurf
max.
'[km/h']]]&gt;0,Table25[[#This Row],[Schlagballwurf
max.
'[km/h']]],"")</f>
        <v/>
      </c>
      <c r="AD100" s="88" t="str">
        <f>IF(Table25[[#This Row],[Punkte
Schlagballwurf]]&gt;=0,Table25[[#This Row],[Punkte
Schlagballwurf]],"")</f>
        <v/>
      </c>
      <c r="AE100" s="85" t="str">
        <f>Table25[[#This Row],[Z Score Schlagball]]</f>
        <v/>
      </c>
      <c r="AF100" s="89" t="str">
        <f>Table25[[#This Row],[Wurf gesamt]]</f>
        <v/>
      </c>
      <c r="AG100" s="84" t="str">
        <f>IF(Table25[[#This Row],[T-Test
max.links + max.rechts /2]]&gt;0,Table25[[#This Row],[T-Test
max.links + max.rechts /2]],"")</f>
        <v/>
      </c>
      <c r="AH100" s="88" t="str">
        <f>IF(Table25[[#This Row],[Punkte
T-Test]]&gt;=0,Table25[[#This Row],[Punkte
T-Test]],"")</f>
        <v/>
      </c>
      <c r="AI100" s="85" t="str">
        <f>Table25[[#This Row],[Z Score T-Test]]</f>
        <v/>
      </c>
    </row>
    <row r="101" spans="1:35" x14ac:dyDescent="0.45">
      <c r="A101" s="80" t="str">
        <f>IF(Table25[[#This Row],[Nr.]]&gt;0,Table25[[#This Row],[Nr.]],"")</f>
        <v/>
      </c>
      <c r="B101" s="80" t="str">
        <f>IF(Table25[[#This Row],[Vorname]]&gt;0,Table25[[#This Row],[Vorname]],"")</f>
        <v/>
      </c>
      <c r="C101" s="80" t="str">
        <f>IF(Table25[[#This Row],[Name]]&gt;0,Table25[[#This Row],[Name]],"")</f>
        <v/>
      </c>
      <c r="D101" s="81" t="str">
        <f>IF(Table25[[#This Row],[Geb.Datum
'[TT.MM.JJJJ']]]&gt;0,Table25[[#This Row],[Geb.Datum
'[TT.MM.JJJJ']]],"")</f>
        <v/>
      </c>
      <c r="E101" s="96" t="str">
        <f>IF(Table25[[#This Row],[Position '[L/AA/MB/S/D']]]&gt;0,Table25[[#This Row],[Position '[L/AA/MB/S/D']]],"")</f>
        <v/>
      </c>
      <c r="F101" s="81" t="str">
        <f>IF(Table25[[#This Row],[Händigkeit '[L/R']]]&gt;0,Table25[[#This Row],[Händigkeit '[L/R']]],"")</f>
        <v/>
      </c>
      <c r="G101" s="82" t="str">
        <f>IF(Table25[[#This Row],[Landeskader
Punkte
Anthro]]&gt;=0,Table25[[#This Row],[Landeskader
Punkte
Anthro]],"")</f>
        <v/>
      </c>
      <c r="H101" s="82" t="str">
        <f>IF(Table25[[#This Row],[Landeskader
Punkte
Sprung]]&gt;=0,Table25[[#This Row],[Landeskader
Punkte
Sprung]],"")</f>
        <v/>
      </c>
      <c r="I101" s="82" t="str">
        <f>IF(Table25[[#This Row],[Landeskader
Punkte
Wurf]]&gt;=0,Table25[[#This Row],[Landeskader
Punkte
Wurf]],"")</f>
        <v/>
      </c>
      <c r="J101" s="82" t="str">
        <f>IF(Table25[[#This Row],[Landeskader
Punkte
T-Test]]&gt;=0,Table25[[#This Row],[Landeskader
Punkte
T-Test]],"")</f>
        <v/>
      </c>
      <c r="K101" s="83" t="str">
        <f>IF(Table25[[#This Row],[Punkte GESAMT]]&gt;=0,Table25[[#This Row],[Punkte GESAMT]],"")</f>
        <v/>
      </c>
      <c r="L101" s="84" t="str">
        <f>IF(Table25[[#This Row],[finale
Körpergröße '[cm']]]&gt;0,Table25[[#This Row],[finale
Körpergröße '[cm']]],"")</f>
        <v/>
      </c>
      <c r="M101" s="85" t="str">
        <f>Table25[[#This Row],[Z Score KF]]</f>
        <v/>
      </c>
      <c r="N101" s="86" t="str">
        <f>IF(Table25[[#This Row],[Jump &amp; Reach 
(CMJ) max.]]&gt;0,Table25[[#This Row],[Jump &amp; Reach 
(CMJ) max.]],"")</f>
        <v/>
      </c>
      <c r="O101" s="87" t="str">
        <f>IF(Table25[[#This Row],[Sprunghöhe
(CMJ) '[cm']]]&gt;0,Table25[[#This Row],[Sprunghöhe
(CMJ) '[cm']]],"")</f>
        <v/>
      </c>
      <c r="P101" s="88" t="str">
        <f>IF(Table25[[#This Row],[Punkte CMJ]]&gt;=0,Table25[[#This Row],[Punkte CMJ]],"")</f>
        <v/>
      </c>
      <c r="Q101" s="85" t="str">
        <f>Table25[[#This Row],[Z-Score CMJ]]</f>
        <v/>
      </c>
      <c r="R101" s="86" t="str">
        <f>IF(Table25[[#This Row],[Jump &amp; Reach 
(Spike) max.]]&gt;0,Table25[[#This Row],[Jump &amp; Reach 
(Spike) max.]],"")</f>
        <v/>
      </c>
      <c r="S101" s="80" t="str">
        <f>IF(Table25[[#This Row],[Sprunghöhe 
Spike '[cm']]]&gt;0,Table25[[#This Row],[Sprunghöhe 
Spike '[cm']]],"")</f>
        <v/>
      </c>
      <c r="T101" s="88" t="str">
        <f>IF(Table25[[#This Row],[Punkte Spike]]&gt;=0,Table25[[#This Row],[Punkte Spike]],"")</f>
        <v/>
      </c>
      <c r="U101" s="85" t="str">
        <f>Table25[[#This Row],[Z Score Spike]]</f>
        <v/>
      </c>
      <c r="V101" s="89" t="str">
        <f>Table25[[#This Row],[Sprung gesamt]]</f>
        <v/>
      </c>
      <c r="W101" s="86" t="str">
        <f>IF(Table25[[#This Row],[Med.Ball Stoß max.
(sitzend) '[cm']]]&gt;0,Table25[[#This Row],[Med.Ball Stoß max.
(sitzend) '[cm']]],"")</f>
        <v/>
      </c>
      <c r="X101" s="88" t="str">
        <f>IF(Table25[[#This Row],[Punkte Stoß]]&gt;=0,Table25[[#This Row],[Punkte Stoß]],"")</f>
        <v/>
      </c>
      <c r="Y101" s="90" t="str">
        <f>Table25[[#This Row],[Z Score Stoß]]</f>
        <v/>
      </c>
      <c r="Z101" s="86" t="str">
        <f>IF(Table25[[#This Row],[Med.Ball Wurf max.
(stehend) '[cm']]]&gt;0,Table25[[#This Row],[Med.Ball Wurf max.
(stehend) '[cm']]],"")</f>
        <v/>
      </c>
      <c r="AA101" s="88" t="str">
        <f>IF(Table25[[#This Row],[Punkte Wurf '[steh.']]]&gt;=0,Table25[[#This Row],[Punkte Wurf '[steh.']]],"")</f>
        <v/>
      </c>
      <c r="AB101" s="85" t="str">
        <f>Table25[[#This Row],[Z Score Wurf]]</f>
        <v/>
      </c>
      <c r="AC101" s="86" t="str">
        <f>IF(Table25[[#This Row],[Schlagballwurf
max.
'[km/h']]]&gt;0,Table25[[#This Row],[Schlagballwurf
max.
'[km/h']]],"")</f>
        <v/>
      </c>
      <c r="AD101" s="88" t="str">
        <f>IF(Table25[[#This Row],[Punkte
Schlagballwurf]]&gt;=0,Table25[[#This Row],[Punkte
Schlagballwurf]],"")</f>
        <v/>
      </c>
      <c r="AE101" s="85" t="str">
        <f>Table25[[#This Row],[Z Score Schlagball]]</f>
        <v/>
      </c>
      <c r="AF101" s="89" t="str">
        <f>Table25[[#This Row],[Wurf gesamt]]</f>
        <v/>
      </c>
      <c r="AG101" s="84" t="str">
        <f>IF(Table25[[#This Row],[T-Test
max.links + max.rechts /2]]&gt;0,Table25[[#This Row],[T-Test
max.links + max.rechts /2]],"")</f>
        <v/>
      </c>
      <c r="AH101" s="88" t="str">
        <f>IF(Table25[[#This Row],[Punkte
T-Test]]&gt;=0,Table25[[#This Row],[Punkte
T-Test]],"")</f>
        <v/>
      </c>
      <c r="AI101" s="85" t="str">
        <f>Table25[[#This Row],[Z Score T-Test]]</f>
        <v/>
      </c>
    </row>
  </sheetData>
  <sheetProtection algorithmName="SHA-512" hashValue="6Q92dC5x3iGiQib2QxlPHjdELGzykMrxmW2viMquz4WUg8usILZaW5+l6W+j2DlOZooNLT9NjPkJ8lR4wG9C3A==" saltValue="GLlWv7IvGH2y/tOj0G4NNw==" spinCount="100000" sheet="1" formatCells="0" formatColumns="0" formatRows="0" insertColumns="0" insertRows="0" insertHyperlinks="0" deleteColumns="0" deleteRows="0" selectLockedCells="1" sort="0" autoFilter="0"/>
  <protectedRanges>
    <protectedRange algorithmName="SHA-512" hashValue="trvP3Sl6o0gSUatckogtBvPskdWJy4rLaH/NFEWK4XjT/9FfjwaPd3nzv8TnOABlNgWQDPGmslykqGFotzGasw==" saltValue="7cWNCJB1KPcxV89wAitusQ==" spinCount="100000" sqref="L2:M13 L19:M30" name="Bereich1"/>
  </protectedRanges>
  <phoneticPr fontId="3" type="noConversion"/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ABD7-CA05-4297-8991-ED7D3E9DC898}">
  <dimension ref="A1:D7"/>
  <sheetViews>
    <sheetView workbookViewId="0">
      <selection activeCell="B14" sqref="B14"/>
    </sheetView>
  </sheetViews>
  <sheetFormatPr baseColWidth="10" defaultRowHeight="14.25" x14ac:dyDescent="0.45"/>
  <cols>
    <col min="1" max="1" width="17.86328125" customWidth="1"/>
    <col min="2" max="2" width="18.1328125" customWidth="1"/>
    <col min="3" max="3" width="4.73046875" customWidth="1"/>
  </cols>
  <sheetData>
    <row r="1" spans="1:4" ht="28.5" x14ac:dyDescent="0.45">
      <c r="A1" s="19" t="s">
        <v>72</v>
      </c>
      <c r="B1" s="20" t="s">
        <v>16</v>
      </c>
      <c r="D1" s="10" t="s">
        <v>24</v>
      </c>
    </row>
    <row r="2" spans="1:4" x14ac:dyDescent="0.45">
      <c r="A2" s="9" t="s">
        <v>17</v>
      </c>
      <c r="B2" s="9">
        <v>2009</v>
      </c>
    </row>
    <row r="3" spans="1:4" x14ac:dyDescent="0.45">
      <c r="A3" s="9" t="s">
        <v>18</v>
      </c>
      <c r="B3" s="9">
        <v>2010</v>
      </c>
    </row>
    <row r="4" spans="1:4" x14ac:dyDescent="0.45">
      <c r="A4" s="9" t="s">
        <v>19</v>
      </c>
      <c r="B4" s="9">
        <v>2011</v>
      </c>
    </row>
    <row r="5" spans="1:4" x14ac:dyDescent="0.45">
      <c r="A5" s="9" t="s">
        <v>20</v>
      </c>
      <c r="B5" s="9">
        <v>2012</v>
      </c>
    </row>
    <row r="6" spans="1:4" x14ac:dyDescent="0.45">
      <c r="A6" s="9" t="s">
        <v>21</v>
      </c>
      <c r="B6" s="9">
        <v>2013</v>
      </c>
    </row>
    <row r="7" spans="1:4" x14ac:dyDescent="0.45">
      <c r="A7" s="9" t="s">
        <v>22</v>
      </c>
      <c r="B7" s="9">
        <v>2014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FE3E-2E6E-4147-8016-BA571C3BAE13}">
  <dimension ref="A1:L13"/>
  <sheetViews>
    <sheetView workbookViewId="0">
      <selection activeCell="F11" sqref="F11"/>
    </sheetView>
  </sheetViews>
  <sheetFormatPr baseColWidth="10" defaultRowHeight="14.25" x14ac:dyDescent="0.45"/>
  <cols>
    <col min="3" max="8" width="10.86328125" customWidth="1"/>
    <col min="9" max="9" width="11.265625" bestFit="1" customWidth="1"/>
    <col min="11" max="11" width="5.3984375" customWidth="1"/>
  </cols>
  <sheetData>
    <row r="1" spans="1:12" ht="28.5" x14ac:dyDescent="0.45">
      <c r="A1" s="15" t="s">
        <v>46</v>
      </c>
      <c r="B1" s="15" t="s">
        <v>96</v>
      </c>
      <c r="C1" s="16" t="s">
        <v>47</v>
      </c>
      <c r="D1" s="16" t="s">
        <v>48</v>
      </c>
      <c r="E1" s="16" t="s">
        <v>49</v>
      </c>
      <c r="F1" s="16" t="s">
        <v>50</v>
      </c>
      <c r="G1" s="16" t="s">
        <v>51</v>
      </c>
      <c r="H1" s="16" t="s">
        <v>52</v>
      </c>
      <c r="I1" s="20" t="s">
        <v>74</v>
      </c>
      <c r="J1" s="20" t="s">
        <v>75</v>
      </c>
      <c r="L1" s="10" t="s">
        <v>91</v>
      </c>
    </row>
    <row r="2" spans="1:12" x14ac:dyDescent="0.45">
      <c r="A2" s="17" t="s">
        <v>53</v>
      </c>
      <c r="B2" s="17">
        <v>95</v>
      </c>
      <c r="C2" s="17">
        <v>95</v>
      </c>
      <c r="D2" s="17">
        <v>95</v>
      </c>
      <c r="E2" s="17">
        <v>95</v>
      </c>
      <c r="F2" s="17">
        <v>95</v>
      </c>
      <c r="G2" s="17">
        <v>95</v>
      </c>
      <c r="H2" s="17">
        <v>95</v>
      </c>
      <c r="I2" s="58">
        <v>100</v>
      </c>
      <c r="J2" s="58">
        <v>110</v>
      </c>
    </row>
    <row r="3" spans="1:12" x14ac:dyDescent="0.45">
      <c r="A3" s="17" t="s">
        <v>54</v>
      </c>
      <c r="B3" s="17">
        <v>95</v>
      </c>
      <c r="C3" s="17">
        <v>95</v>
      </c>
      <c r="D3" s="17">
        <v>95</v>
      </c>
      <c r="E3" s="17">
        <v>95</v>
      </c>
      <c r="F3" s="17">
        <v>95</v>
      </c>
      <c r="G3" s="17">
        <v>95</v>
      </c>
      <c r="H3" s="17">
        <v>95</v>
      </c>
      <c r="I3" s="58">
        <v>100</v>
      </c>
      <c r="J3" s="58">
        <v>110</v>
      </c>
    </row>
    <row r="4" spans="1:12" x14ac:dyDescent="0.45">
      <c r="A4" s="17" t="s">
        <v>55</v>
      </c>
      <c r="B4" s="17">
        <v>95</v>
      </c>
      <c r="C4" s="17">
        <v>95</v>
      </c>
      <c r="D4" s="17">
        <v>95</v>
      </c>
      <c r="E4" s="17">
        <v>95</v>
      </c>
      <c r="F4" s="17">
        <v>95</v>
      </c>
      <c r="G4" s="17">
        <v>95</v>
      </c>
      <c r="H4" s="17">
        <v>95</v>
      </c>
      <c r="I4" s="58">
        <v>100</v>
      </c>
      <c r="J4" s="58">
        <v>110</v>
      </c>
    </row>
    <row r="5" spans="1:12" x14ac:dyDescent="0.45">
      <c r="A5" s="17" t="s">
        <v>56</v>
      </c>
      <c r="B5" s="17">
        <v>90</v>
      </c>
      <c r="C5" s="17">
        <v>90</v>
      </c>
      <c r="D5" s="17">
        <v>90</v>
      </c>
      <c r="E5" s="17">
        <v>90</v>
      </c>
      <c r="F5" s="17">
        <v>90</v>
      </c>
      <c r="G5" s="17">
        <v>90</v>
      </c>
      <c r="H5" s="17">
        <v>90</v>
      </c>
      <c r="I5" s="58">
        <v>100</v>
      </c>
      <c r="J5" s="58">
        <v>110</v>
      </c>
    </row>
    <row r="6" spans="1:12" x14ac:dyDescent="0.45">
      <c r="A6" s="17" t="s">
        <v>57</v>
      </c>
      <c r="B6" s="17">
        <v>80</v>
      </c>
      <c r="C6" s="17">
        <v>80</v>
      </c>
      <c r="D6" s="17">
        <v>80</v>
      </c>
      <c r="E6" s="17">
        <v>80</v>
      </c>
      <c r="F6" s="17">
        <v>80</v>
      </c>
      <c r="G6" s="17">
        <v>80</v>
      </c>
      <c r="H6" s="17">
        <v>80</v>
      </c>
      <c r="I6" s="58">
        <v>100</v>
      </c>
      <c r="J6" s="58">
        <v>110</v>
      </c>
    </row>
    <row r="7" spans="1:12" ht="14.65" thickBot="1" x14ac:dyDescent="0.5">
      <c r="A7" s="22" t="s">
        <v>58</v>
      </c>
      <c r="B7" s="22">
        <v>80</v>
      </c>
      <c r="C7" s="22">
        <v>80</v>
      </c>
      <c r="D7" s="22">
        <v>80</v>
      </c>
      <c r="E7" s="22">
        <v>80</v>
      </c>
      <c r="F7" s="22">
        <v>80</v>
      </c>
      <c r="G7" s="22">
        <v>80</v>
      </c>
      <c r="H7" s="22">
        <v>80</v>
      </c>
      <c r="I7" s="59">
        <v>100</v>
      </c>
      <c r="J7" s="60">
        <v>110</v>
      </c>
    </row>
    <row r="8" spans="1:12" ht="14.65" thickTop="1" x14ac:dyDescent="0.45">
      <c r="A8" s="21" t="s">
        <v>59</v>
      </c>
      <c r="B8" s="21">
        <v>95</v>
      </c>
      <c r="C8" s="21">
        <v>95</v>
      </c>
      <c r="D8" s="21">
        <v>95</v>
      </c>
      <c r="E8" s="21">
        <v>95</v>
      </c>
      <c r="F8" s="21">
        <v>95</v>
      </c>
      <c r="G8" s="21">
        <v>95</v>
      </c>
      <c r="H8" s="21">
        <v>95</v>
      </c>
      <c r="I8" s="58">
        <v>100</v>
      </c>
      <c r="J8" s="58">
        <v>110</v>
      </c>
    </row>
    <row r="9" spans="1:12" x14ac:dyDescent="0.45">
      <c r="A9" s="17" t="s">
        <v>60</v>
      </c>
      <c r="B9" s="17">
        <v>95</v>
      </c>
      <c r="C9" s="21">
        <v>95</v>
      </c>
      <c r="D9" s="21">
        <v>95</v>
      </c>
      <c r="E9" s="21">
        <v>95</v>
      </c>
      <c r="F9" s="21">
        <v>95</v>
      </c>
      <c r="G9" s="21">
        <v>95</v>
      </c>
      <c r="H9" s="21">
        <v>95</v>
      </c>
      <c r="I9" s="58">
        <v>100</v>
      </c>
      <c r="J9" s="58">
        <v>110</v>
      </c>
    </row>
    <row r="10" spans="1:12" x14ac:dyDescent="0.45">
      <c r="A10" s="18" t="s">
        <v>61</v>
      </c>
      <c r="B10" s="18">
        <v>95</v>
      </c>
      <c r="C10" s="21">
        <v>95</v>
      </c>
      <c r="D10" s="21">
        <v>95</v>
      </c>
      <c r="E10" s="21">
        <v>95</v>
      </c>
      <c r="F10" s="21">
        <v>95</v>
      </c>
      <c r="G10" s="21">
        <v>95</v>
      </c>
      <c r="H10" s="21">
        <v>95</v>
      </c>
      <c r="I10" s="58">
        <v>100</v>
      </c>
      <c r="J10" s="58">
        <v>110</v>
      </c>
    </row>
    <row r="11" spans="1:12" x14ac:dyDescent="0.45">
      <c r="A11" s="17" t="s">
        <v>62</v>
      </c>
      <c r="B11" s="17">
        <v>85</v>
      </c>
      <c r="C11" s="17">
        <v>85</v>
      </c>
      <c r="D11" s="17">
        <v>85</v>
      </c>
      <c r="E11" s="17">
        <v>85</v>
      </c>
      <c r="F11" s="17">
        <v>85</v>
      </c>
      <c r="G11" s="17">
        <v>85</v>
      </c>
      <c r="H11" s="17">
        <v>85</v>
      </c>
      <c r="I11" s="58">
        <v>100</v>
      </c>
      <c r="J11" s="58">
        <v>110</v>
      </c>
    </row>
    <row r="12" spans="1:12" x14ac:dyDescent="0.45">
      <c r="A12" s="17" t="s">
        <v>63</v>
      </c>
      <c r="B12" s="17">
        <v>80</v>
      </c>
      <c r="C12" s="17">
        <v>80</v>
      </c>
      <c r="D12" s="17">
        <v>80</v>
      </c>
      <c r="E12" s="17">
        <v>80</v>
      </c>
      <c r="F12" s="17">
        <v>80</v>
      </c>
      <c r="G12" s="17">
        <v>80</v>
      </c>
      <c r="H12" s="17">
        <v>80</v>
      </c>
      <c r="I12" s="58">
        <v>100</v>
      </c>
      <c r="J12" s="58">
        <v>110</v>
      </c>
    </row>
    <row r="13" spans="1:12" x14ac:dyDescent="0.45">
      <c r="A13" s="17" t="s">
        <v>64</v>
      </c>
      <c r="B13" s="17">
        <v>80</v>
      </c>
      <c r="C13" s="17">
        <v>80</v>
      </c>
      <c r="D13" s="17">
        <v>80</v>
      </c>
      <c r="E13" s="17">
        <v>80</v>
      </c>
      <c r="F13" s="17">
        <v>80</v>
      </c>
      <c r="G13" s="17">
        <v>80</v>
      </c>
      <c r="H13" s="17">
        <v>80</v>
      </c>
      <c r="I13" s="58">
        <v>100</v>
      </c>
      <c r="J13" s="58">
        <v>110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X w 6 W 7 m m k 8 W l A A A A 9 g A A A B I A H A B D b 2 5 m a W c v U G F j a 2 F n Z S 5 4 b W w g o h g A K K A U A A A A A A A A A A A A A A A A A A A A A A A A A A A A h Y 9 N D o I w G E S v Q r q n P 2 i U m I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w m 8 e Y A h k h Z N p 8 h W j Y + 2 x / I C y 7 y n W t 4 r k K V 2 s g Y w T y / s A f U E s D B B Q A A g A I A H F 8 O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f D p b K I p H u A 4 A A A A R A A A A E w A c A E Z v c m 1 1 b G F z L 1 N l Y 3 R p b 2 4 x L m 0 g o h g A K K A U A A A A A A A A A A A A A A A A A A A A A A A A A A A A K 0 5 N L s n M z 1 M I h t C G 1 g B Q S w E C L Q A U A A I A C A B x f D p b u a a T x a U A A A D 2 A A A A E g A A A A A A A A A A A A A A A A A A A A A A Q 2 9 u Z m l n L 1 B h Y 2 t h Z 2 U u e G 1 s U E s B A i 0 A F A A C A A g A c X w 6 W w / K 6 a u k A A A A 6 Q A A A B M A A A A A A A A A A A A A A A A A 8 Q A A A F t D b 2 5 0 Z W 5 0 X 1 R 5 c G V z X S 5 4 b W x Q S w E C L Q A U A A I A C A B x f D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2 h u H q q P q 0 W W y 0 U v O Q 2 W V w A A A A A C A A A A A A A Q Z g A A A A E A A C A A A A A z b 4 L H k Q i J S D 6 W i X S G P N 3 k a 8 9 8 g o G N o U p a S B P C S T 1 0 d g A A A A A O g A A A A A I A A C A A A A B g p q i 9 d O e 4 m M 5 z 9 S I K p r C 5 7 F D q g 0 I Y R U 7 v Z H e U O p 4 P 2 1 A A A A B p S f 8 / s f w t q 4 o R h i x r w m f W O z S K P t Q U V b W c r / n X h 4 C F E Q 9 c y s J + f Q / e r m q g z f b h o J 1 Y / s r k E D s s S P X a d d 7 P 8 S v o K 7 P n F 9 J c W k E D c 3 9 a j L E R a 0 A A A A C t I J Q T + u C j I w f p G R e 6 M q 4 h d E y 2 c l F z o w 7 p w d U m 1 j q h 0 2 Z G I G T P 3 o 3 0 Y B C m 7 L 5 N z K o V l t H 5 v e t J y w n R i g o U 5 Q b S < / D a t a M a s h u p > 
</file>

<file path=customXml/itemProps1.xml><?xml version="1.0" encoding="utf-8"?>
<ds:datastoreItem xmlns:ds="http://schemas.openxmlformats.org/officeDocument/2006/customXml" ds:itemID="{E47391B2-0131-4468-A476-49FFDC2137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LV Testung</vt:lpstr>
      <vt:lpstr>Ergebnisse</vt:lpstr>
      <vt:lpstr>Altersklasse</vt:lpstr>
      <vt:lpstr>Normwerte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</dc:creator>
  <cp:keywords/>
  <dc:description/>
  <cp:lastModifiedBy>Ulrike Schemel</cp:lastModifiedBy>
  <cp:revision/>
  <dcterms:created xsi:type="dcterms:W3CDTF">2023-04-06T12:51:21Z</dcterms:created>
  <dcterms:modified xsi:type="dcterms:W3CDTF">2025-10-05T14:47:01Z</dcterms:modified>
  <cp:category/>
  <cp:contentStatus/>
</cp:coreProperties>
</file>